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l\Dropbox\Mis documentos TPN\Dpto SISTEMAS\T2017\Estad2017\BHI\"/>
    </mc:Choice>
  </mc:AlternateContent>
  <bookViews>
    <workbookView xWindow="0" yWindow="4950" windowWidth="20490" windowHeight="8295" tabRatio="889"/>
  </bookViews>
  <sheets>
    <sheet name="Principal" sheetId="1" r:id="rId1"/>
    <sheet name="movimiento" sheetId="2" r:id="rId2"/>
    <sheet name="exportad" sheetId="3" r:id="rId3"/>
    <sheet name="importad" sheetId="4" r:id="rId4"/>
    <sheet name="esp y dest" sheetId="5" r:id="rId5"/>
    <sheet name="esp x dest" sheetId="6" r:id="rId6"/>
    <sheet name="tons x temp" sheetId="7" r:id="rId7"/>
    <sheet name="conts x temp" sheetId="8" r:id="rId8"/>
    <sheet name="conts x mes x esp" sheetId="9" r:id="rId9"/>
  </sheets>
  <definedNames>
    <definedName name="_xlnm._FilterDatabase" localSheetId="2" hidden="1">exportad!$A$12:$G$61</definedName>
    <definedName name="_xlnm._FilterDatabase" localSheetId="3" hidden="1">importad!$A$13:$H$48</definedName>
    <definedName name="_xlnm._FilterDatabase" localSheetId="1" hidden="1">movimiento!$A$14:$AG$85</definedName>
    <definedName name="_xlnm.Print_Area" localSheetId="8">'conts x mes x esp'!$A$1:$P$86</definedName>
    <definedName name="_xlnm.Print_Area" localSheetId="7">'conts x temp'!$A$1:$O$121</definedName>
    <definedName name="_xlnm.Print_Area" localSheetId="5">'esp x dest'!$A$1:$I$141</definedName>
    <definedName name="_xlnm.Print_Area" localSheetId="4">'esp y dest'!$A$1:$H$107</definedName>
    <definedName name="_xlnm.Print_Area" localSheetId="1">movimiento!$A$1:$AD$88</definedName>
    <definedName name="_xlnm.Print_Area" localSheetId="6">'tons x temp'!$A$1:$N$87</definedName>
    <definedName name="Excel_BuiltIn__FilterDatabase_2" localSheetId="1">movimiento!$A$9:$AB$88</definedName>
    <definedName name="Excel_BuiltIn__FilterDatabase_2">#REF!</definedName>
    <definedName name="Excel_BuiltIn__FilterDatabase_4" localSheetId="3">importad!$A$13:$H$13</definedName>
    <definedName name="Excel_BuiltIn__FilterDatabase_4">exportad!$A$12:$G$12</definedName>
    <definedName name="_xlnm.Print_Titles" localSheetId="8">'conts x mes x esp'!$42:$44</definedName>
    <definedName name="_xlnm.Print_Titles" localSheetId="7">'conts x temp'!$1:9</definedName>
    <definedName name="_xlnm.Print_Titles" localSheetId="5">'esp x dest'!$1:10</definedName>
    <definedName name="_xlnm.Print_Titles" localSheetId="4">'esp y dest'!$62:46</definedName>
    <definedName name="_xlnm.Print_Titles" localSheetId="1">movimiento!$A:$C,movimiento!$1:$14</definedName>
    <definedName name="_xlnm.Print_Titles" localSheetId="6">'tons x temp'!$1:10</definedName>
  </definedNames>
  <calcPr calcId="162913"/>
</workbook>
</file>

<file path=xl/calcChain.xml><?xml version="1.0" encoding="utf-8"?>
<calcChain xmlns="http://schemas.openxmlformats.org/spreadsheetml/2006/main">
  <c r="N76" i="9" l="1"/>
  <c r="N68" i="9"/>
  <c r="N48" i="9"/>
  <c r="N23" i="7"/>
  <c r="I136" i="6"/>
  <c r="I135" i="6"/>
  <c r="I134" i="6"/>
  <c r="I132" i="6"/>
  <c r="I128" i="6"/>
  <c r="I125" i="6"/>
  <c r="I123" i="6"/>
  <c r="I122" i="6"/>
  <c r="I120" i="6"/>
  <c r="I119" i="6"/>
  <c r="I117" i="6"/>
  <c r="I116" i="6"/>
  <c r="I113" i="6"/>
  <c r="I112" i="6"/>
  <c r="I111" i="6"/>
  <c r="I110" i="6"/>
  <c r="I108" i="6"/>
  <c r="I107" i="6"/>
  <c r="I106" i="6"/>
  <c r="I104" i="6"/>
  <c r="I103" i="6"/>
  <c r="I102" i="6"/>
  <c r="I101" i="6"/>
  <c r="I96" i="6"/>
  <c r="I93" i="6"/>
  <c r="I92" i="6"/>
  <c r="I90" i="6"/>
  <c r="I89" i="6"/>
  <c r="I88" i="6"/>
  <c r="I87" i="6"/>
  <c r="I84" i="6"/>
  <c r="I80" i="6"/>
  <c r="I79" i="6"/>
  <c r="I78" i="6"/>
  <c r="I77" i="6"/>
  <c r="I76" i="6"/>
  <c r="I74" i="6"/>
  <c r="I73" i="6"/>
  <c r="I72" i="6"/>
  <c r="I71" i="6"/>
  <c r="I69" i="6"/>
  <c r="I68" i="6"/>
  <c r="I67" i="6"/>
  <c r="I63" i="6"/>
  <c r="I60" i="6"/>
  <c r="I59" i="6"/>
  <c r="I55" i="6"/>
  <c r="I53" i="6"/>
  <c r="I52" i="6"/>
  <c r="I51" i="6"/>
  <c r="I49" i="6"/>
  <c r="I48" i="6"/>
  <c r="I47" i="6"/>
  <c r="I46" i="6"/>
  <c r="I44" i="6"/>
  <c r="I43" i="6"/>
  <c r="I42" i="6"/>
  <c r="I41" i="6"/>
  <c r="I39" i="6"/>
  <c r="I38" i="6"/>
  <c r="I37" i="6"/>
  <c r="I33" i="6"/>
  <c r="I30" i="6"/>
  <c r="I29" i="6"/>
  <c r="I28" i="6"/>
  <c r="I27" i="6"/>
  <c r="I26" i="6"/>
  <c r="I25" i="6"/>
  <c r="I24" i="6"/>
  <c r="D19" i="4"/>
  <c r="E15" i="4"/>
  <c r="E20" i="4"/>
  <c r="E18" i="4"/>
  <c r="D43" i="4"/>
  <c r="E16" i="4"/>
  <c r="D46" i="4"/>
  <c r="D27" i="4"/>
  <c r="H95" i="5" l="1"/>
  <c r="H41" i="5"/>
  <c r="M40" i="9" l="1"/>
  <c r="M82" i="9"/>
  <c r="N81" i="9"/>
  <c r="N80" i="9"/>
  <c r="N79" i="9"/>
  <c r="N78" i="9"/>
  <c r="N77" i="9"/>
  <c r="N75" i="9"/>
  <c r="N74" i="9"/>
  <c r="N73" i="9"/>
  <c r="N72" i="9"/>
  <c r="N71" i="9"/>
  <c r="N70" i="9"/>
  <c r="N69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7" i="9"/>
  <c r="N46" i="9"/>
  <c r="N45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N53" i="7"/>
  <c r="N52" i="7"/>
  <c r="N22" i="7"/>
  <c r="N21" i="7"/>
  <c r="N20" i="7"/>
  <c r="N19" i="7"/>
  <c r="N18" i="7"/>
  <c r="N17" i="7"/>
  <c r="N16" i="7"/>
  <c r="N15" i="7"/>
  <c r="N14" i="7"/>
  <c r="N82" i="9" l="1"/>
  <c r="N40" i="9"/>
  <c r="D38" i="4"/>
  <c r="D25" i="4"/>
  <c r="L82" i="9" l="1"/>
  <c r="O32" i="8" l="1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H54" i="5" l="1"/>
  <c r="H53" i="5"/>
  <c r="H52" i="5"/>
  <c r="H51" i="5"/>
  <c r="H47" i="5"/>
  <c r="H46" i="5"/>
  <c r="H45" i="5"/>
  <c r="H44" i="5"/>
  <c r="H43" i="5"/>
  <c r="H38" i="5"/>
  <c r="H36" i="5"/>
  <c r="H35" i="5"/>
  <c r="H34" i="5"/>
  <c r="H31" i="5"/>
  <c r="H26" i="5"/>
  <c r="H24" i="5"/>
  <c r="H22" i="5"/>
  <c r="H21" i="5"/>
  <c r="H20" i="5"/>
  <c r="H19" i="5"/>
  <c r="H14" i="5"/>
  <c r="I16" i="6" l="1"/>
  <c r="H85" i="5"/>
  <c r="H78" i="5"/>
  <c r="D26" i="4" l="1"/>
  <c r="K82" i="9" l="1"/>
  <c r="J82" i="9" l="1"/>
  <c r="G71" i="7"/>
  <c r="M71" i="7"/>
  <c r="C70" i="7"/>
  <c r="N70" i="7" s="1"/>
  <c r="B69" i="7"/>
  <c r="G69" i="7"/>
  <c r="H69" i="7"/>
  <c r="I69" i="7"/>
  <c r="J69" i="7"/>
  <c r="K68" i="7"/>
  <c r="N68" i="7" s="1"/>
  <c r="B72" i="7"/>
  <c r="C72" i="7"/>
  <c r="D72" i="7"/>
  <c r="I82" i="9"/>
  <c r="I23" i="6"/>
  <c r="I21" i="6"/>
  <c r="I19" i="6"/>
  <c r="I17" i="6"/>
  <c r="H102" i="5"/>
  <c r="H101" i="5"/>
  <c r="H100" i="5"/>
  <c r="H98" i="5"/>
  <c r="H97" i="5"/>
  <c r="H96" i="5"/>
  <c r="H93" i="5"/>
  <c r="H92" i="5"/>
  <c r="H90" i="5"/>
  <c r="H87" i="5"/>
  <c r="H86" i="5"/>
  <c r="H84" i="5"/>
  <c r="H82" i="5"/>
  <c r="H81" i="5"/>
  <c r="H80" i="5"/>
  <c r="H79" i="5"/>
  <c r="H77" i="5"/>
  <c r="H76" i="5"/>
  <c r="H75" i="5"/>
  <c r="H74" i="5"/>
  <c r="H65" i="5"/>
  <c r="D33" i="4"/>
  <c r="C49" i="4"/>
  <c r="D14" i="4"/>
  <c r="D16" i="4"/>
  <c r="H82" i="9"/>
  <c r="F87" i="2"/>
  <c r="H73" i="5"/>
  <c r="H72" i="5"/>
  <c r="H71" i="5"/>
  <c r="H70" i="5"/>
  <c r="H69" i="5"/>
  <c r="H68" i="5"/>
  <c r="I15" i="6"/>
  <c r="D32" i="4"/>
  <c r="D23" i="4"/>
  <c r="D37" i="4"/>
  <c r="D31" i="4"/>
  <c r="G82" i="9"/>
  <c r="H103" i="5"/>
  <c r="H66" i="5"/>
  <c r="H56" i="5"/>
  <c r="D41" i="4"/>
  <c r="D40" i="4"/>
  <c r="D45" i="4"/>
  <c r="D42" i="4"/>
  <c r="D30" i="4"/>
  <c r="D21" i="4"/>
  <c r="D47" i="4"/>
  <c r="G87" i="2"/>
  <c r="D87" i="2"/>
  <c r="E87" i="2"/>
  <c r="F82" i="9"/>
  <c r="E82" i="9"/>
  <c r="D82" i="9"/>
  <c r="C82" i="9"/>
  <c r="B82" i="9"/>
  <c r="L40" i="9"/>
  <c r="K40" i="9"/>
  <c r="J40" i="9"/>
  <c r="I40" i="9"/>
  <c r="H40" i="9"/>
  <c r="G40" i="9"/>
  <c r="F40" i="9"/>
  <c r="E40" i="9"/>
  <c r="D40" i="9"/>
  <c r="C40" i="9"/>
  <c r="B40" i="9"/>
  <c r="K10" i="9"/>
  <c r="M10" i="8"/>
  <c r="L10" i="7"/>
  <c r="H138" i="6"/>
  <c r="G138" i="6"/>
  <c r="F138" i="6"/>
  <c r="E138" i="6"/>
  <c r="D138" i="6"/>
  <c r="C138" i="6"/>
  <c r="F10" i="6"/>
  <c r="G104" i="5"/>
  <c r="F104" i="5"/>
  <c r="E104" i="5"/>
  <c r="D104" i="5"/>
  <c r="C104" i="5"/>
  <c r="B104" i="5"/>
  <c r="H64" i="5"/>
  <c r="G57" i="5"/>
  <c r="F57" i="5"/>
  <c r="E57" i="5"/>
  <c r="D57" i="5"/>
  <c r="C57" i="5"/>
  <c r="B57" i="5"/>
  <c r="H18" i="5"/>
  <c r="H15" i="5"/>
  <c r="F10" i="5"/>
  <c r="E49" i="4"/>
  <c r="B49" i="4"/>
  <c r="D44" i="4"/>
  <c r="D39" i="4"/>
  <c r="D36" i="4"/>
  <c r="D34" i="4"/>
  <c r="D35" i="4"/>
  <c r="D24" i="4"/>
  <c r="D29" i="4"/>
  <c r="D28" i="4"/>
  <c r="D22" i="4"/>
  <c r="D20" i="4"/>
  <c r="D18" i="4"/>
  <c r="D15" i="4"/>
  <c r="D17" i="4"/>
  <c r="F10" i="4"/>
  <c r="D62" i="3"/>
  <c r="C62" i="3"/>
  <c r="B62" i="3"/>
  <c r="E10" i="3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AD9" i="2"/>
  <c r="F43" i="4" l="1"/>
  <c r="F19" i="4"/>
  <c r="F27" i="4"/>
  <c r="F46" i="4"/>
  <c r="E24" i="3"/>
  <c r="E34" i="3"/>
  <c r="N72" i="7"/>
  <c r="N69" i="7"/>
  <c r="N71" i="7"/>
  <c r="E59" i="3"/>
  <c r="E49" i="3"/>
  <c r="F17" i="4"/>
  <c r="F38" i="4"/>
  <c r="F36" i="4"/>
  <c r="F44" i="4"/>
  <c r="F35" i="4"/>
  <c r="F37" i="4"/>
  <c r="F41" i="4"/>
  <c r="F25" i="4"/>
  <c r="F28" i="4"/>
  <c r="F39" i="4"/>
  <c r="F32" i="4"/>
  <c r="F21" i="4"/>
  <c r="F18" i="4"/>
  <c r="F15" i="4"/>
  <c r="E22" i="3"/>
  <c r="E39" i="3"/>
  <c r="E28" i="3"/>
  <c r="E61" i="3"/>
  <c r="E54" i="3"/>
  <c r="E19" i="3"/>
  <c r="E16" i="3"/>
  <c r="E31" i="3"/>
  <c r="E43" i="3"/>
  <c r="E25" i="3"/>
  <c r="E41" i="3"/>
  <c r="E36" i="3"/>
  <c r="E32" i="3"/>
  <c r="E45" i="3"/>
  <c r="E44" i="3"/>
  <c r="E23" i="3"/>
  <c r="E33" i="3"/>
  <c r="E13" i="3"/>
  <c r="E20" i="3"/>
  <c r="E47" i="3"/>
  <c r="E55" i="3"/>
  <c r="E52" i="3"/>
  <c r="E40" i="3"/>
  <c r="E37" i="3"/>
  <c r="E50" i="3"/>
  <c r="E29" i="3"/>
  <c r="E48" i="3"/>
  <c r="E27" i="3"/>
  <c r="E17" i="3"/>
  <c r="E26" i="3"/>
  <c r="E42" i="3"/>
  <c r="E57" i="3"/>
  <c r="E53" i="3"/>
  <c r="E60" i="3"/>
  <c r="F16" i="4"/>
  <c r="F26" i="4"/>
  <c r="H104" i="5"/>
  <c r="H106" i="5"/>
  <c r="E35" i="3"/>
  <c r="E30" i="3"/>
  <c r="E18" i="3"/>
  <c r="E51" i="3"/>
  <c r="E21" i="3"/>
  <c r="E58" i="3"/>
  <c r="E14" i="3"/>
  <c r="E38" i="3"/>
  <c r="E46" i="3"/>
  <c r="E56" i="3"/>
  <c r="E15" i="3"/>
  <c r="I138" i="6"/>
  <c r="I140" i="6"/>
  <c r="H57" i="5"/>
  <c r="H59" i="5"/>
  <c r="F14" i="4"/>
  <c r="F29" i="4"/>
  <c r="F24" i="4"/>
  <c r="F45" i="4"/>
  <c r="F23" i="4"/>
  <c r="F30" i="4"/>
  <c r="F40" i="4"/>
  <c r="F33" i="4"/>
  <c r="F47" i="4"/>
  <c r="F22" i="4"/>
  <c r="F34" i="4"/>
  <c r="F20" i="4"/>
  <c r="F42" i="4"/>
  <c r="F31" i="4"/>
  <c r="D49" i="4"/>
</calcChain>
</file>

<file path=xl/sharedStrings.xml><?xml version="1.0" encoding="utf-8"?>
<sst xmlns="http://schemas.openxmlformats.org/spreadsheetml/2006/main" count="978" uniqueCount="473">
  <si>
    <t>TEMPORADA 2017</t>
  </si>
  <si>
    <t>Movimiento de Cargas</t>
  </si>
  <si>
    <t>Importadores</t>
  </si>
  <si>
    <t>Exportadores</t>
  </si>
  <si>
    <t>Especies y Destinos</t>
  </si>
  <si>
    <t>Especies por Destino</t>
  </si>
  <si>
    <t>Toneladas por Temporada</t>
  </si>
  <si>
    <t>Contenedores por Temporada</t>
  </si>
  <si>
    <t>Contenedores por Mes por Especie</t>
  </si>
  <si>
    <t>|</t>
  </si>
  <si>
    <t>MOVIMIENTO CARGAS - TEMPORADA 2017</t>
  </si>
  <si>
    <t>DESCARGA CONTENED. LLENOS</t>
  </si>
  <si>
    <t>DESCARGA CONTENED. VACÍOS</t>
  </si>
  <si>
    <t>CARGA CONTENEDORES LLENOS</t>
  </si>
  <si>
    <t>CARGA CONTENEDORES VACÍOS</t>
  </si>
  <si>
    <t>N°</t>
  </si>
  <si>
    <t>BUQUE</t>
  </si>
  <si>
    <t>FECHA</t>
  </si>
  <si>
    <t>PALLETS</t>
  </si>
  <si>
    <t>BULTOS</t>
  </si>
  <si>
    <t>TONS</t>
  </si>
  <si>
    <t>20GP</t>
  </si>
  <si>
    <t>20RF</t>
  </si>
  <si>
    <t>40GP</t>
  </si>
  <si>
    <t>40RF</t>
  </si>
  <si>
    <t>Total</t>
  </si>
  <si>
    <t>TK</t>
  </si>
  <si>
    <t>C. PROYECTO</t>
  </si>
  <si>
    <t>MERCADERÍA</t>
  </si>
  <si>
    <t xml:space="preserve">LILLY SCHULTE V008  </t>
  </si>
  <si>
    <t>Cereal - Plic de Vin - Polietileno - Trigo Organ</t>
  </si>
  <si>
    <t>BBC FRANCE</t>
  </si>
  <si>
    <t>C. Proyecto</t>
  </si>
  <si>
    <t>Equipos para Centrales de la Costa</t>
  </si>
  <si>
    <t xml:space="preserve">ARICA EXPRESS V007  </t>
  </si>
  <si>
    <t>Cereal - Harina - Jugo Fermen - Pera - Pescado - Plic de Vin - Polietileno</t>
  </si>
  <si>
    <t>BBC PALERMO</t>
  </si>
  <si>
    <t>Equipos para Centrales de la Costa / Central Termica Loma Campana</t>
  </si>
  <si>
    <t>SAN ANTONIO EXP. V06</t>
  </si>
  <si>
    <t>Alfalfa - Cereal - Jugo Fermen - Plic de Vin - Polietileno - Soda Caust - Trigo Organ</t>
  </si>
  <si>
    <t xml:space="preserve">NORDIC MACAU V007   </t>
  </si>
  <si>
    <t>Bobinas - Cereal - Jugo Fermen - Pera - Plic de Vin - Polietileno</t>
  </si>
  <si>
    <t>ANTOFAGASTA EXP. V06</t>
  </si>
  <si>
    <t>Cereal - Chofa - Harina - Jugo Fermen - Pera - Plic de Vin - Polietileno</t>
  </si>
  <si>
    <t>SAN VICENTE EXP. V06</t>
  </si>
  <si>
    <t>Cereal - Plic de Vin - Polietileno - Soda Caust - Trigo Organ</t>
  </si>
  <si>
    <t xml:space="preserve">NORDIC BEIJING V20  </t>
  </si>
  <si>
    <t>Alfalfa - Ceba - Cereal - Harina - Pescado - Plic de Vin - Polietileno - Trigo Organ</t>
  </si>
  <si>
    <t>BBC EUROPE</t>
  </si>
  <si>
    <t>Materiales para GE Central Termica Loma Campana / Equipo petrolero</t>
  </si>
  <si>
    <t>BBC RUBY</t>
  </si>
  <si>
    <t>Materiales para GE Central Termica Loma Campana</t>
  </si>
  <si>
    <t>NORDIC HONG KONG V01</t>
  </si>
  <si>
    <t>NORDIC STRALSUND V34</t>
  </si>
  <si>
    <t>Cereal - Ladrillos - Pera - Polietileno - Trigo Organ</t>
  </si>
  <si>
    <t xml:space="preserve">ARICA EXPRESS V008  </t>
  </si>
  <si>
    <t>Alfalfa - Harina - Pescado - Plic de Vin - Polietileno - Trigo Organ - Zapallo</t>
  </si>
  <si>
    <t>BBC LUOISINA</t>
  </si>
  <si>
    <t>SAN ANTONIO EXP V007</t>
  </si>
  <si>
    <t>Cereal - Harina - Pescado - Plic de Vin - Polietileno - Soda Caust - Trigo Organ - Zapallo</t>
  </si>
  <si>
    <t xml:space="preserve">NORDIC MACAU V008   </t>
  </si>
  <si>
    <t>Alfalfa - Aroma Manz - Harina - Plic de Vin - Polietileno - Trigo Organ - Zapallo</t>
  </si>
  <si>
    <t>RiKE</t>
  </si>
  <si>
    <t>Equipos para YPF II Central Termica Loma Campana</t>
  </si>
  <si>
    <t>ANTOFAGASTA EXP. V07</t>
  </si>
  <si>
    <t>Cereal - Harina - Jugo - Plic de Vin - Polietileno - Soad Caust - Trigo Organ - Zapallo</t>
  </si>
  <si>
    <t>SAN VICENTE EXP. V07</t>
  </si>
  <si>
    <t>Alfalfa - Cereal - Harina - J.C.Pera - Pera - Pescado - Plic de Vin - Polietileno</t>
  </si>
  <si>
    <t>BBC DANUBE</t>
  </si>
  <si>
    <t>Equipos para General Electric Central Termica Loma Campana</t>
  </si>
  <si>
    <t xml:space="preserve">NORDIC BEIJING V021 </t>
  </si>
  <si>
    <t>J.C.Pera - Jugo Pera O - Plic de Vin - Polietileno - Soda Caust</t>
  </si>
  <si>
    <t>NORDIC STRALSUND V35</t>
  </si>
  <si>
    <t>Cereal - Harina - J.C.Pera - Jugo Pera O - Pescado - Plic de Vin - Polietileno - Trigo Organ</t>
  </si>
  <si>
    <t>NORDIC HONG KONG V02</t>
  </si>
  <si>
    <t>Harina - J.C.Pera - Pescado - Plic de Vin - Polietileno - Trigo Organ</t>
  </si>
  <si>
    <t>BBC DELAWARE</t>
  </si>
  <si>
    <t>Equipos para YPF Central Termica Loma Campana</t>
  </si>
  <si>
    <t xml:space="preserve">ARICA EXPRESS V009  </t>
  </si>
  <si>
    <t>Cebolla - Cereal - Harina - J.C.Pera - Plic de Vin - Ploietileno - Trigo Organ</t>
  </si>
  <si>
    <t>HUA AN CHENG</t>
  </si>
  <si>
    <t>Arena cerámica para usos técnicos</t>
  </si>
  <si>
    <t>SAN ANTONIO EXP. V08</t>
  </si>
  <si>
    <t>Ceba - Cereal - Harina - J.C.Pera - Jugo Fermen - Pescado - Plic de Vin - Polietileno - Trigo Organ</t>
  </si>
  <si>
    <t>ERASMUSGRACHT</t>
  </si>
  <si>
    <t>Equipos para Central Termoeléctrica Luis Piedrabuena Ing. White</t>
  </si>
  <si>
    <t xml:space="preserve">NORDIC MACAU V009   </t>
  </si>
  <si>
    <t>Abs Vegetal - Cereal - Harina - J.C.Pera - Jugo Fermen - Plic de Vin - Polietileno - Trigo Organ</t>
  </si>
  <si>
    <t>BBC VESUVIUS</t>
  </si>
  <si>
    <t>Equipos para Central Termoeléctrica Loma Campana Neuquen</t>
  </si>
  <si>
    <t>ANTOFAGASTA EXP. V08</t>
  </si>
  <si>
    <t>Harina - J.C.Pera - Jugo Fermen - Pera - Pescado - Plic de Vin - Polietileno</t>
  </si>
  <si>
    <t>SAN VICENTE EXP. V08</t>
  </si>
  <si>
    <t>Harina - J.C.Pera - Jugo Fermen - Pera - Plic de Vin - Polietileno</t>
  </si>
  <si>
    <t>BBC OLYMPUS</t>
  </si>
  <si>
    <t xml:space="preserve">NORDIC BEIJING V022 </t>
  </si>
  <si>
    <t>Cereal - Harina - Jugo Fermen - Manzana - Nuez - Pera - Pescado - Plic de Vin - Polietileno</t>
  </si>
  <si>
    <t>NORDIC STRALSUND V36</t>
  </si>
  <si>
    <t xml:space="preserve">Abs Vegetal - Alfalfa - Cereal - Harina - J.C.Pera - Jugo Fermen - Pera - Plic de Vin - Polietileno - Trigo Organ </t>
  </si>
  <si>
    <t>NORDIC HONG KONG V03</t>
  </si>
  <si>
    <t>Ceba - Harina - J.C.Manz - J.C.Pera - Jugo Fermen - Jugo Pera O - Manzana - Pera - Pescado - Plic de Vin - Polietileno</t>
  </si>
  <si>
    <t xml:space="preserve">ARICA EXPRESS V10   </t>
  </si>
  <si>
    <t>Cereal - Harina - J.Manz C.C - J.C.Pera - Jugo Fermen - Manzana - Pera - Plic de Vin - Polietileno</t>
  </si>
  <si>
    <t>SAN ANTONIO EXP. V09</t>
  </si>
  <si>
    <t>Cereal - Harina - J.Manz C.C - J.C.Manz - J.C.Pera - Jugo Fermen - Manzana - Mudanza - Pera - Plic de Vin - Polietileno - Turba</t>
  </si>
  <si>
    <t xml:space="preserve">NORDIC MACAU V10    </t>
  </si>
  <si>
    <t>Alfalfa - Harina - Manzana - Maquina - Pera - Plic de Vin - Polietileno - Trigo Organ - Turba</t>
  </si>
  <si>
    <t>ANTOFAGASTA EXP. V09</t>
  </si>
  <si>
    <t>Alfalfa - Cereal - Harina - J.C.Pera - JCMORG - Manzana - Pera - Pescado - Plic de Vin - Polietileno</t>
  </si>
  <si>
    <t>SAN VICENTE EXP. V09</t>
  </si>
  <si>
    <t>Abs Vegetal - Alfalfa - J.C.Manz - J.C.Pera - JCMORG - Manzana - Nuez - Plic de Vin - Polietileno</t>
  </si>
  <si>
    <t xml:space="preserve">NORDIC BEIJING V023 </t>
  </si>
  <si>
    <t>Alfalfa - Cereal - Harina - Malta - Pera - Pescado - Plic de Vin - Polietileno</t>
  </si>
  <si>
    <t>TUJU ARROW</t>
  </si>
  <si>
    <t>Arena</t>
  </si>
  <si>
    <t>STAR FUJI</t>
  </si>
  <si>
    <t>NORDIC STRALSUND V37</t>
  </si>
  <si>
    <t>Abs Vegetal - Harina - J.C.Pera - Manzana - Pera - Pescado - Plic de Vin - Polietileno</t>
  </si>
  <si>
    <t>NORDIC HONG KONG V04</t>
  </si>
  <si>
    <t>J.C.Pera - Manzana - Mudanza - Pera - Pescado - Plic de Vin - Polietileno</t>
  </si>
  <si>
    <t xml:space="preserve">ARICA EXPRESS V11   </t>
  </si>
  <si>
    <t>J.C.Pera - Pera</t>
  </si>
  <si>
    <t>SAN ANTONIO EXP. V10</t>
  </si>
  <si>
    <t xml:space="preserve">NORDIC MACAU V11    </t>
  </si>
  <si>
    <t>ANTOFAGASTA EXP. V10</t>
  </si>
  <si>
    <t>SAN VICENTE EXP. V10</t>
  </si>
  <si>
    <t>Totales</t>
  </si>
  <si>
    <t>EXPORTADORES - TEMPORADA 2017</t>
  </si>
  <si>
    <t>EXPORTADOR</t>
  </si>
  <si>
    <t>TONELADAS</t>
  </si>
  <si>
    <t>% Distr.</t>
  </si>
  <si>
    <t>Productos</t>
  </si>
  <si>
    <t xml:space="preserve">DOW ARGENTINA       </t>
  </si>
  <si>
    <t>Polietileno</t>
  </si>
  <si>
    <t xml:space="preserve">SOLVAY INDUPA SAIC  </t>
  </si>
  <si>
    <t>Plic. de Vin/ Soda Caust</t>
  </si>
  <si>
    <t>ALFALFA Y FORRAJES D</t>
  </si>
  <si>
    <t>Alfalfa</t>
  </si>
  <si>
    <t xml:space="preserve">MOLINO CAÑUELAS     </t>
  </si>
  <si>
    <t>Harina</t>
  </si>
  <si>
    <t xml:space="preserve">UNIPAR INDUPA SAIC  </t>
  </si>
  <si>
    <t>Plic. de Vin</t>
  </si>
  <si>
    <t xml:space="preserve">FLOTOM SRL          </t>
  </si>
  <si>
    <t>Trigo Organ</t>
  </si>
  <si>
    <t xml:space="preserve">JUGOS S.A.          </t>
  </si>
  <si>
    <t>Aroma / Jugos</t>
  </si>
  <si>
    <t>AGRONEGOC JEWELL SRL</t>
  </si>
  <si>
    <t>PAT. FRUITS TRADE SA</t>
  </si>
  <si>
    <t>Jugo Fermen - Manzana - Pera</t>
  </si>
  <si>
    <t xml:space="preserve">ALEA Y CIA          </t>
  </si>
  <si>
    <t>Cereal</t>
  </si>
  <si>
    <t xml:space="preserve">STANDARD FRUIT S.A. </t>
  </si>
  <si>
    <t>Manzana - Pera</t>
  </si>
  <si>
    <t>CIA MOLINERA DEL SUR</t>
  </si>
  <si>
    <t>GOLONDRINA TRADING S</t>
  </si>
  <si>
    <t>Ceba</t>
  </si>
  <si>
    <t xml:space="preserve">MONTEVER SA         </t>
  </si>
  <si>
    <t xml:space="preserve">WHITE GULF SA       </t>
  </si>
  <si>
    <t>Pescado</t>
  </si>
  <si>
    <t xml:space="preserve">JUGOS LUGA SA       </t>
  </si>
  <si>
    <t>Jugo Fermen</t>
  </si>
  <si>
    <t xml:space="preserve">AGRO ROCA SA (JUGO)  </t>
  </si>
  <si>
    <t xml:space="preserve">ECOFRUT SA          </t>
  </si>
  <si>
    <t>Pera</t>
  </si>
  <si>
    <t xml:space="preserve">3 ARROYOS SA        </t>
  </si>
  <si>
    <t xml:space="preserve">GRUPO GUASCH SRL    </t>
  </si>
  <si>
    <t>Bobinas</t>
  </si>
  <si>
    <t xml:space="preserve">COINGRA SA          </t>
  </si>
  <si>
    <t xml:space="preserve">DAASONS SA          </t>
  </si>
  <si>
    <t>Abs Vegetal</t>
  </si>
  <si>
    <t xml:space="preserve">SECOMEX SRL         </t>
  </si>
  <si>
    <t>Zapallo</t>
  </si>
  <si>
    <t xml:space="preserve">COOPERATIVA CRC     </t>
  </si>
  <si>
    <t>J.C.Manz</t>
  </si>
  <si>
    <t xml:space="preserve">CARGILL SACI        </t>
  </si>
  <si>
    <t>Malta</t>
  </si>
  <si>
    <t>FRIG CINCO SALTOS SA</t>
  </si>
  <si>
    <t xml:space="preserve">COSUR SA            </t>
  </si>
  <si>
    <t xml:space="preserve">COMER. ROMMEL SA    </t>
  </si>
  <si>
    <t>Cebolla</t>
  </si>
  <si>
    <t xml:space="preserve">AUSTRADE S.R.L.     </t>
  </si>
  <si>
    <t xml:space="preserve">FRUITS &amp; LIFE SA    </t>
  </si>
  <si>
    <t>Manzana</t>
  </si>
  <si>
    <t xml:space="preserve">PAI S.A.            </t>
  </si>
  <si>
    <t xml:space="preserve">TREVISUR SA         </t>
  </si>
  <si>
    <t xml:space="preserve">TRES ASES S.A.      </t>
  </si>
  <si>
    <t xml:space="preserve">LA DELICIOSA SA     </t>
  </si>
  <si>
    <t xml:space="preserve">EXPOFRUT SA         </t>
  </si>
  <si>
    <t>LA TERCERA GENERACIO</t>
  </si>
  <si>
    <t xml:space="preserve">VICENTE CARBAJO     </t>
  </si>
  <si>
    <t xml:space="preserve">KLEPPE S.A.         </t>
  </si>
  <si>
    <t xml:space="preserve">DON CLEMENTE SA     </t>
  </si>
  <si>
    <t xml:space="preserve">EMELKA S.A.         </t>
  </si>
  <si>
    <t xml:space="preserve">ALLHUE SA           </t>
  </si>
  <si>
    <t>Nuez</t>
  </si>
  <si>
    <t xml:space="preserve">LAS 3 L SRL         </t>
  </si>
  <si>
    <t>Ladrillos</t>
  </si>
  <si>
    <t xml:space="preserve">RABANEDO JM         </t>
  </si>
  <si>
    <t>Chofa</t>
  </si>
  <si>
    <t xml:space="preserve">GARDNER EDWARD      </t>
  </si>
  <si>
    <t>Mudanza</t>
  </si>
  <si>
    <t xml:space="preserve">FARRE PIZARRO E     </t>
  </si>
  <si>
    <t xml:space="preserve">PROFERTIL SA        </t>
  </si>
  <si>
    <t>Maquina</t>
  </si>
  <si>
    <t>Subtotal</t>
  </si>
  <si>
    <t>IMPORTADORES - TEMPORADA 2017</t>
  </si>
  <si>
    <t>CONTENEDORES</t>
  </si>
  <si>
    <t>IMPORTADOR</t>
  </si>
  <si>
    <t>20 ft</t>
  </si>
  <si>
    <t>40 ft</t>
  </si>
  <si>
    <t>TOTAL</t>
  </si>
  <si>
    <t>KERUI ARGENTINA SA</t>
  </si>
  <si>
    <t>GRUPO MASUR</t>
  </si>
  <si>
    <t xml:space="preserve">ENERGY HOLDING SA </t>
  </si>
  <si>
    <t>ARFLOW SA</t>
  </si>
  <si>
    <t xml:space="preserve">HALLIBURTON </t>
  </si>
  <si>
    <t>Prodcutos Químicos</t>
  </si>
  <si>
    <t>GRUPO GUASH</t>
  </si>
  <si>
    <t>Abrasivos - Placas de Granito/Mármol</t>
  </si>
  <si>
    <t>BELTRAN INGENIERIA</t>
  </si>
  <si>
    <t>Maquinaria</t>
  </si>
  <si>
    <t>FDS SA</t>
  </si>
  <si>
    <t>Porcelanatos</t>
  </si>
  <si>
    <t>MARIA PAULA ERZETIC</t>
  </si>
  <si>
    <t>Placas de Granito/Mármol</t>
  </si>
  <si>
    <t>MERCADO VICTORIA</t>
  </si>
  <si>
    <t>Baldosas - Revestimiento de Piedra</t>
  </si>
  <si>
    <t>MULTIORIGINAL PARTS</t>
  </si>
  <si>
    <t>Repuestos Automotor</t>
  </si>
  <si>
    <t>GLOBAL LOGISTICA</t>
  </si>
  <si>
    <t>Placas de Mármol</t>
  </si>
  <si>
    <t>DALVAK INGENIERIA SRL</t>
  </si>
  <si>
    <t>Artículos de Bazar</t>
  </si>
  <si>
    <t>GIAN BARTOLOMEI</t>
  </si>
  <si>
    <t>LA AURORA</t>
  </si>
  <si>
    <t>TRENDRIX</t>
  </si>
  <si>
    <t>Maquinaria Vial</t>
  </si>
  <si>
    <t xml:space="preserve">DARSUR </t>
  </si>
  <si>
    <t>Radiadores</t>
  </si>
  <si>
    <t>SUDEX ARGENTINA</t>
  </si>
  <si>
    <t>Partes de Sillas de Oficina</t>
  </si>
  <si>
    <t>DOW ARGENTINA</t>
  </si>
  <si>
    <t>Productos Químicos</t>
  </si>
  <si>
    <t>SAPIENZA IMPRESIONES</t>
  </si>
  <si>
    <t>Maquinaria Imprenta</t>
  </si>
  <si>
    <t>SAFE RICARDO</t>
  </si>
  <si>
    <t>SOLAR Y EOLICA</t>
  </si>
  <si>
    <t>Calentadores Solares</t>
  </si>
  <si>
    <t>TEXA CLAVOS</t>
  </si>
  <si>
    <t>Maquina p/ Clavos</t>
  </si>
  <si>
    <t>MICRO ENVASES SA</t>
  </si>
  <si>
    <t>Maquina p/ Bolsas</t>
  </si>
  <si>
    <t>SESSIRA SRL</t>
  </si>
  <si>
    <t>Maquina p/ Mate</t>
  </si>
  <si>
    <t>CASTRO MARCELO DANIEL</t>
  </si>
  <si>
    <t>Telas</t>
  </si>
  <si>
    <t>EDILICEA BAHIA SA</t>
  </si>
  <si>
    <t>TEMPORADA 2016 VS. 2017 ESPECIES Y DESTINOS</t>
  </si>
  <si>
    <t>TEMPORADA 2016</t>
  </si>
  <si>
    <t>% VAR</t>
  </si>
  <si>
    <t>ESPECIE</t>
  </si>
  <si>
    <t>EN TONS</t>
  </si>
  <si>
    <t>ABS VEGETAL</t>
  </si>
  <si>
    <t>---%</t>
  </si>
  <si>
    <t xml:space="preserve">ALFALFA             </t>
  </si>
  <si>
    <t>AROMA MANZ</t>
  </si>
  <si>
    <t>BANDAS ELAS</t>
  </si>
  <si>
    <t xml:space="preserve">BOBINAS             </t>
  </si>
  <si>
    <t>CATALIZADOR</t>
  </si>
  <si>
    <t>CEBA</t>
  </si>
  <si>
    <t>CEBADA</t>
  </si>
  <si>
    <t>CEBOLLA</t>
  </si>
  <si>
    <t xml:space="preserve">CEREAL              </t>
  </si>
  <si>
    <t>CHOFA</t>
  </si>
  <si>
    <t xml:space="preserve">HARINA              </t>
  </si>
  <si>
    <t xml:space="preserve">J MANZ C.C          </t>
  </si>
  <si>
    <t xml:space="preserve">J.C.MANZ            </t>
  </si>
  <si>
    <t xml:space="preserve">J.C PERA       </t>
  </si>
  <si>
    <t>JCMORG</t>
  </si>
  <si>
    <t xml:space="preserve">JUGO FERMEN         </t>
  </si>
  <si>
    <t>JUGO PERA</t>
  </si>
  <si>
    <t>JUGO PERA O</t>
  </si>
  <si>
    <t>LADRILLOS</t>
  </si>
  <si>
    <t>LEGUMBRE</t>
  </si>
  <si>
    <t>LIMON</t>
  </si>
  <si>
    <t>MALTA</t>
  </si>
  <si>
    <t>MANZANA</t>
  </si>
  <si>
    <t xml:space="preserve">MAQUINA             </t>
  </si>
  <si>
    <t xml:space="preserve">MUDANZA             </t>
  </si>
  <si>
    <t>NUEZ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</si>
  <si>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</si>
  <si>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</si>
  <si>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</si>
  <si>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</si>
  <si>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>SEMILLAS CHUFA</t>
  </si>
  <si>
    <t xml:space="preserve">SODA CAUST          </t>
  </si>
  <si>
    <t xml:space="preserve">TRIGO ORGAN         </t>
  </si>
  <si>
    <t xml:space="preserve">TURBA               </t>
  </si>
  <si>
    <t>ZAPALLO</t>
  </si>
  <si>
    <t>Variación en pallets:</t>
  </si>
  <si>
    <t>DESTINO</t>
  </si>
  <si>
    <t>ARABIA</t>
  </si>
  <si>
    <t>ARGENTINA</t>
  </si>
  <si>
    <t>BAHREIN</t>
  </si>
  <si>
    <t>BANGLADESH</t>
  </si>
  <si>
    <t>BELGICA</t>
  </si>
  <si>
    <t>BRASIL</t>
  </si>
  <si>
    <t>CANADA</t>
  </si>
  <si>
    <t>CHILE</t>
  </si>
  <si>
    <t>CHINA</t>
  </si>
  <si>
    <t>COLOMBIA</t>
  </si>
  <si>
    <t>COSTA DE MARFIL</t>
  </si>
  <si>
    <t>ECUADOR</t>
  </si>
  <si>
    <t>EMIRATOS ARABES</t>
  </si>
  <si>
    <t>ESPAÑA</t>
  </si>
  <si>
    <t>FRANCIA</t>
  </si>
  <si>
    <t>HOLANDA</t>
  </si>
  <si>
    <t>INDIA</t>
  </si>
  <si>
    <t>INDONESIA</t>
  </si>
  <si>
    <t>INGLATERRA</t>
  </si>
  <si>
    <t>IRAN</t>
  </si>
  <si>
    <t>ITALIA</t>
  </si>
  <si>
    <t>JAPON</t>
  </si>
  <si>
    <t>JORDANIA</t>
  </si>
  <si>
    <t>KOREA SOUTH</t>
  </si>
  <si>
    <t xml:space="preserve">MALASIA             </t>
  </si>
  <si>
    <t>MARRUECOS</t>
  </si>
  <si>
    <t>MEXICO</t>
  </si>
  <si>
    <t>NORUEGA</t>
  </si>
  <si>
    <t>PERU</t>
  </si>
  <si>
    <t>PORTUGAL</t>
  </si>
  <si>
    <t>QATAR</t>
  </si>
  <si>
    <t>REP. DOMINICANA</t>
  </si>
  <si>
    <t>RUSIA</t>
  </si>
  <si>
    <t>SUDAFRICA</t>
  </si>
  <si>
    <t>SINGAPUR</t>
  </si>
  <si>
    <t>SUECIA</t>
  </si>
  <si>
    <t>TURQUIA</t>
  </si>
  <si>
    <t>USA</t>
  </si>
  <si>
    <t>TEMPORADA 2016 VS. 2017 ESPECIES POR DESINOS</t>
  </si>
  <si>
    <t>ALFALFA</t>
  </si>
  <si>
    <t>POLIETILENO</t>
  </si>
  <si>
    <t>PERA</t>
  </si>
  <si>
    <t>CEREAL</t>
  </si>
  <si>
    <t>TRIGO ORGAN</t>
  </si>
  <si>
    <t>HARINA</t>
  </si>
  <si>
    <t>SODA CAUST</t>
  </si>
  <si>
    <t>BOBINAS</t>
  </si>
  <si>
    <t>TURBA</t>
  </si>
  <si>
    <t xml:space="preserve">HOLANDA             </t>
  </si>
  <si>
    <t xml:space="preserve">J.C.PERA            </t>
  </si>
  <si>
    <t>MAQUINA</t>
  </si>
  <si>
    <t xml:space="preserve">KOREA SOUTH         </t>
  </si>
  <si>
    <t xml:space="preserve">CATALIZADOR         </t>
  </si>
  <si>
    <t>MALASIA</t>
  </si>
  <si>
    <t>JUGO FERMEN</t>
  </si>
  <si>
    <t xml:space="preserve">JUGO PERA O         </t>
  </si>
  <si>
    <t>totales</t>
  </si>
  <si>
    <t>COMPARATIVO - TONELADAS EXPORTACIÓN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</si>
  <si>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</si>
  <si>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</si>
  <si>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</si>
  <si>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</si>
  <si>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</si>
  <si>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</si>
  <si>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</si>
  <si>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</si>
  <si>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</si>
  <si>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</si>
  <si>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</si>
  <si>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</si>
  <si>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</si>
  <si>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>TOTALES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</si>
  <si>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</si>
  <si>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</si>
  <si>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</si>
  <si>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</si>
  <si>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</si>
  <si>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</si>
  <si>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</si>
  <si>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</si>
  <si>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</si>
  <si>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</si>
  <si>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COMPARATIVO - TONELADAS IMPORTACIÓN</t>
  </si>
  <si>
    <t>COMPARATIVO - TONELADAS PROYECTO</t>
  </si>
  <si>
    <t>COMPARATIVO ANUAL CANTIDAD DE CONTENEDORES DESCARGADOS</t>
  </si>
  <si>
    <t>DESCARGA</t>
  </si>
  <si>
    <t>SEP</t>
  </si>
  <si>
    <t>Cont 20</t>
  </si>
  <si>
    <t>Cont 40</t>
  </si>
  <si>
    <t>COMPARATIVO ANUAL CANTIDAD DE CONTENEDORES CARGADOS</t>
  </si>
  <si>
    <t>CARGA</t>
  </si>
  <si>
    <t>CANTIDAD DE CONTENEDORES POR MES POR ESPECIE</t>
  </si>
  <si>
    <t>CANTIDAD DE CONTENEDORES POR ESPECIE POR MES 2016 - B.Bca</t>
  </si>
  <si>
    <t>ABS. VEGETAL</t>
  </si>
  <si>
    <t>MIJO</t>
  </si>
  <si>
    <t>MUDANZA</t>
  </si>
  <si>
    <t>PESCADO</t>
  </si>
  <si>
    <t>PLIC DE VIN</t>
  </si>
  <si>
    <t>SCHU</t>
  </si>
  <si>
    <t>SEMILLA ALG</t>
  </si>
  <si>
    <t>Total general</t>
  </si>
  <si>
    <t>CANTIDAD DE CONTENEDORES POR ESPECIE POR MES 2017 - B.Bca</t>
  </si>
  <si>
    <t xml:space="preserve">J MANZ C.C   </t>
  </si>
  <si>
    <t>J.C.MANZ</t>
  </si>
  <si>
    <t>J.C. PERA</t>
  </si>
  <si>
    <t>PLIC. DE VIN</t>
  </si>
  <si>
    <t>Maquinaria - Pala Mecanica</t>
  </si>
  <si>
    <t>PURE DE PERA</t>
  </si>
  <si>
    <t>Abs Vegetal - Cebada - Cereal - Harina - J.C.Manz - J.C.Pera - Jugo Fermen - Pera - Pescado - Plic de Vin - Polietileno</t>
  </si>
  <si>
    <t>Cereal - Harina - Jugo Fermen - Manzana - Pera - Pescado - Plic de Vin - Polietileno - Pure de Pera</t>
  </si>
  <si>
    <t>Aroma Manz - J.C.Manz - J.C.Pera - Jugo Fermen - Jugo Pera - Pera - Pescado - Plic de Vin - Polietileno - Turba</t>
  </si>
  <si>
    <t>Harina - J.C.Pera - Jugo Fermen - Plic de Vin - Polietileno - Trigo Organ - Turba</t>
  </si>
  <si>
    <t>BAHIA RAMALES</t>
  </si>
  <si>
    <t>Pisos Laminados</t>
  </si>
  <si>
    <t xml:space="preserve">NORDIC BEIJING V024 </t>
  </si>
  <si>
    <t>NORDIC STRALSUND v38</t>
  </si>
  <si>
    <t xml:space="preserve">ARICA EXPRESS V012  </t>
  </si>
  <si>
    <t>BBC SHAPPIRE</t>
  </si>
  <si>
    <t>SAN ANTONIO EXP. V11</t>
  </si>
  <si>
    <t>Harina - J Manz C.C. - J.C.Manz - J.C.Pera - Jugo Fermen - Legumbre - Pera - Plic de Vin - Polietileno</t>
  </si>
  <si>
    <t>Harina - J.C.Manz - J.C.Pera - Jugo Fermen - Jugo Pera - Pera - Pescado - Plic de Vin - Polietileno</t>
  </si>
  <si>
    <t>Harina - J.C.Manz - J.C.Pera - Manzana - Pera - Pescado - Plic de Vin - Polietileno</t>
  </si>
  <si>
    <t>Harina - J.C.Manz - J.C.Pera - Jugo Fermen - Pera - Plic de Vin - Polietileno - Soda Caust</t>
  </si>
  <si>
    <t>Equipos para Profertil y Parques eólicos La Castellana y Achiras</t>
  </si>
  <si>
    <t xml:space="preserve">NORDIC MACAU V012   </t>
  </si>
  <si>
    <t>ANTOFAGASTA EXP. V11</t>
  </si>
  <si>
    <t xml:space="preserve">NORDIC BEIJING V 25 </t>
  </si>
  <si>
    <t xml:space="preserve">AGRO URANGA SA      </t>
  </si>
  <si>
    <t>SEM GRAN</t>
  </si>
  <si>
    <t>Legumbre</t>
  </si>
  <si>
    <t>CHIPOL CHANGJIANG</t>
  </si>
  <si>
    <t>STAR LIMA</t>
  </si>
  <si>
    <t>BBC GERMANY</t>
  </si>
  <si>
    <t>Harina - J.C.Manz - J.C.Pera - Jugo Fermen - Pera - Plic de Vin - Polietileno</t>
  </si>
  <si>
    <t>Harina - J.C.Pera - Jugo Fermen - Manzana - Plic de Vin - Polietileno - Soda Caust</t>
  </si>
  <si>
    <t>Harina - J.C.Pera - Jugo Fermen - Legumbre - Plic de Vin - Polietileno - Sem Gran</t>
  </si>
  <si>
    <t>Grúa de montaje</t>
  </si>
  <si>
    <t>Aerogeneradores para los parques eólicos La Castellana y Achiras</t>
  </si>
  <si>
    <t>Aerogeneradores para los parques eólicos La Castellana, Achiras y Arena</t>
  </si>
  <si>
    <t>GEOPETROL INDUSTRIAL SRL</t>
  </si>
  <si>
    <t>Lana de vidrio y perfiles</t>
  </si>
  <si>
    <t>Cadenas - Productos Ferretería</t>
  </si>
  <si>
    <t>IMPRENTA FIORE</t>
  </si>
  <si>
    <t>Envasadora de Agua - Maquinarias</t>
  </si>
  <si>
    <t>C. proyecto</t>
  </si>
  <si>
    <t>Datos al 31/12/2017</t>
  </si>
  <si>
    <t>PUERTO RICO</t>
  </si>
  <si>
    <t xml:space="preserve">ALIANCA SANTOS      </t>
  </si>
  <si>
    <t>NORDIC HONG KONG V06</t>
  </si>
  <si>
    <t xml:space="preserve">SAN ANTONIO EXP V12 </t>
  </si>
  <si>
    <t>SOUTH AMERICAN GRAIN</t>
  </si>
  <si>
    <t xml:space="preserve">EDCO GRAINS SA      </t>
  </si>
  <si>
    <t>SAGA ENTERPRISE</t>
  </si>
  <si>
    <t>ARICA EXPRESS V013</t>
  </si>
  <si>
    <t>HUANGHAI STRUGGLER</t>
  </si>
  <si>
    <t>CHIPOL TAIHU</t>
  </si>
  <si>
    <t>Arveja</t>
  </si>
  <si>
    <t>Arveja / Cereal</t>
  </si>
  <si>
    <t>TEXTILES PIGÜÉ</t>
  </si>
  <si>
    <t>Bobina Hilo</t>
  </si>
  <si>
    <t>ASEO ARGENTINA SA</t>
  </si>
  <si>
    <t>AEROCLUB BAHIA BLANCA</t>
  </si>
  <si>
    <t>Avión desarmado</t>
  </si>
  <si>
    <t>FERRO EXPRESO PAMPEANO</t>
  </si>
  <si>
    <t>Material ferroviario</t>
  </si>
  <si>
    <t>ARVEJA</t>
  </si>
  <si>
    <t>MAQUINARIA</t>
  </si>
  <si>
    <t>SEM CAN</t>
  </si>
  <si>
    <t>NORDIC STRALSUND V39</t>
  </si>
  <si>
    <t>Soda Caust - Trigo Organ</t>
  </si>
  <si>
    <t>Alfalfa - Arveja - Harina - J.C.Manz - J.C.Pera - Jugo Fermen - Pescado - Plic de vin - Polietileno - Pure de Pera - Soda Caust - Trigo Organ</t>
  </si>
  <si>
    <t>J.C.Pera - Jugo Fermen - Jugo Pera O - Manzana - Maquinaria - Pescado - Plic de Vin - Polietileno - Sem Can - Soda Caust - Trigo Organ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</si>
</sst>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\-??_);_(@_)"/>
    <numFmt numFmtId="165" formatCode="_(* #,##0.00_);_(* \(#,##0.00\);_(* \-??_);_(@_)"/>
    <numFmt numFmtId="166" formatCode="0.000%"/>
  </numFmts>
  <fonts count="43">
    <font>
      <sz val="10"/>
      <name val="Arial"/>
      <charset val="134"/>
    </font>
    <font>
      <sz val="10"/>
      <name val="Consolas"/>
      <charset val="134"/>
    </font>
    <font>
      <b/>
      <sz val="9"/>
      <color theme="3"/>
      <name val="Consolas"/>
      <charset val="134"/>
    </font>
    <font>
      <sz val="10"/>
      <color theme="3"/>
      <name val="Consolas"/>
      <charset val="134"/>
    </font>
    <font>
      <b/>
      <sz val="10"/>
      <color theme="3"/>
      <name val="Consolas"/>
      <charset val="134"/>
    </font>
    <font>
      <b/>
      <sz val="8"/>
      <color indexed="9"/>
      <name val="Consolas"/>
      <charset val="134"/>
    </font>
    <font>
      <sz val="8"/>
      <name val="Consolas"/>
      <charset val="134"/>
    </font>
    <font>
      <b/>
      <sz val="8"/>
      <color theme="0"/>
      <name val="Consolas"/>
      <charset val="134"/>
    </font>
    <font>
      <b/>
      <sz val="8"/>
      <name val="Consolas"/>
      <charset val="134"/>
    </font>
    <font>
      <b/>
      <sz val="8"/>
      <color theme="3"/>
      <name val="Consolas"/>
      <charset val="134"/>
    </font>
    <font>
      <b/>
      <sz val="8"/>
      <color theme="1" tint="0.14996795556505021"/>
      <name val="Consolas"/>
      <charset val="134"/>
    </font>
    <font>
      <sz val="8"/>
      <color indexed="8"/>
      <name val="Consolas"/>
      <charset val="134"/>
    </font>
    <font>
      <b/>
      <sz val="8"/>
      <color indexed="8"/>
      <name val="Consolas"/>
      <charset val="134"/>
    </font>
    <font>
      <b/>
      <sz val="8"/>
      <color theme="0" tint="-0.14996795556505021"/>
      <name val="Consolas"/>
      <charset val="134"/>
    </font>
    <font>
      <sz val="9"/>
      <color theme="0" tint="-0.14996795556505021"/>
      <name val="Consolas"/>
      <charset val="134"/>
    </font>
    <font>
      <b/>
      <sz val="9"/>
      <color theme="0" tint="-0.14996795556505021"/>
      <name val="Consolas"/>
      <charset val="134"/>
    </font>
    <font>
      <b/>
      <sz val="9"/>
      <color theme="1" tint="0.14996795556505021"/>
      <name val="Consolas"/>
      <charset val="134"/>
    </font>
    <font>
      <sz val="8"/>
      <color theme="3"/>
      <name val="Consolas"/>
      <charset val="134"/>
    </font>
    <font>
      <sz val="8"/>
      <color theme="1" tint="0.14996795556505021"/>
      <name val="Consolas"/>
      <charset val="134"/>
    </font>
    <font>
      <b/>
      <sz val="8"/>
      <color indexed="18"/>
      <name val="Consolas"/>
      <charset val="134"/>
    </font>
    <font>
      <sz val="10"/>
      <color theme="0"/>
      <name val="Consolas"/>
      <charset val="134"/>
    </font>
    <font>
      <sz val="8"/>
      <color theme="0"/>
      <name val="Consolas"/>
      <charset val="134"/>
    </font>
    <font>
      <b/>
      <sz val="8"/>
      <color indexed="18"/>
      <name val="Arial"/>
      <charset val="134"/>
    </font>
    <font>
      <b/>
      <sz val="10"/>
      <color indexed="18"/>
      <name val="Arial"/>
      <charset val="134"/>
    </font>
    <font>
      <sz val="10"/>
      <color indexed="18"/>
      <name val="Arial"/>
      <charset val="134"/>
    </font>
    <font>
      <sz val="8"/>
      <color indexed="18"/>
      <name val="Consolas"/>
      <charset val="134"/>
    </font>
    <font>
      <b/>
      <sz val="8"/>
      <color theme="4" tint="-0.249977111117893"/>
      <name val="Consolas"/>
      <charset val="134"/>
    </font>
    <font>
      <b/>
      <sz val="8"/>
      <color theme="3" tint="0.39994506668294322"/>
      <name val="Consolas"/>
      <charset val="134"/>
    </font>
    <font>
      <sz val="9"/>
      <name val="Consolas"/>
      <charset val="134"/>
    </font>
    <font>
      <b/>
      <i/>
      <sz val="16"/>
      <name val="Arial"/>
      <charset val="134"/>
    </font>
    <font>
      <b/>
      <sz val="9"/>
      <name val="Consolas"/>
      <charset val="134"/>
    </font>
    <font>
      <b/>
      <sz val="10"/>
      <name val="Consolas"/>
      <charset val="134"/>
    </font>
    <font>
      <u/>
      <sz val="9"/>
      <color theme="3"/>
      <name val="Consolas"/>
      <charset val="134"/>
    </font>
    <font>
      <sz val="9"/>
      <name val="Verdana"/>
      <charset val="134"/>
    </font>
    <font>
      <sz val="9"/>
      <color theme="3"/>
      <name val="Consolas"/>
      <charset val="134"/>
    </font>
    <font>
      <u/>
      <sz val="10"/>
      <color indexed="12"/>
      <name val="Arial"/>
      <charset val="134"/>
    </font>
    <font>
      <sz val="10"/>
      <name val="Arial"/>
      <charset val="134"/>
    </font>
    <font>
      <sz val="8"/>
      <name val="Consolas"/>
      <family val="3"/>
    </font>
    <font>
      <b/>
      <sz val="8"/>
      <color indexed="9"/>
      <name val="Consolas"/>
      <family val="3"/>
    </font>
    <font>
      <sz val="8"/>
      <color indexed="8"/>
      <name val="Consolas"/>
      <family val="3"/>
    </font>
    <font>
      <sz val="8"/>
      <color theme="3"/>
      <name val="Consolas"/>
      <family val="3"/>
    </font>
    <font>
      <sz val="8"/>
      <color theme="1" tint="0.14996795556505021"/>
      <name val="Consolas"/>
      <family val="3"/>
    </font>
    <font>
      <b/>
      <sz val="8"/>
      <color theme="3"/>
      <name val="Consolas"/>
      <family val="3"/>
    </font>
  </fonts>
  <fills count="22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4506668294322"/>
        <bgColor indexed="22"/>
      </patternFill>
    </fill>
    <fill>
      <patternFill patternType="solid">
        <fgColor theme="4" tint="0.39994506668294322"/>
        <bgColor indexed="26"/>
      </patternFill>
    </fill>
    <fill>
      <patternFill patternType="solid">
        <fgColor theme="4" tint="0.59999389629810485"/>
        <bgColor indexed="51"/>
      </patternFill>
    </fill>
    <fill>
      <patternFill patternType="solid">
        <fgColor theme="3" tint="0.39994506668294322"/>
        <bgColor indexed="4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3" tint="0.79995117038483843"/>
        <bgColor indexed="26"/>
      </patternFill>
    </fill>
    <fill>
      <patternFill patternType="solid">
        <fgColor theme="3" tint="0.59999389629810485"/>
        <bgColor indexed="22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3" tint="0.79995117038483843"/>
        <bgColor indexed="41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36" fillId="0" borderId="0" applyFill="0" applyBorder="0" applyAlignment="0" applyProtection="0"/>
    <xf numFmtId="165" fontId="36" fillId="0" borderId="0" applyFill="0" applyBorder="0" applyAlignment="0" applyProtection="0"/>
    <xf numFmtId="9" fontId="36" fillId="0" borderId="0" applyFill="0" applyBorder="0" applyAlignment="0" applyProtection="0"/>
    <xf numFmtId="0" fontId="35" fillId="0" borderId="0" applyNumberFormat="0" applyFill="0" applyBorder="0" applyAlignment="0" applyProtection="0"/>
    <xf numFmtId="165" fontId="36" fillId="0" borderId="0" applyFill="0" applyBorder="0" applyAlignment="0" applyProtection="0"/>
  </cellStyleXfs>
  <cellXfs count="3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 applyBorder="1"/>
    <xf numFmtId="0" fontId="5" fillId="2" borderId="1" xfId="0" applyFont="1" applyFill="1" applyBorder="1"/>
    <xf numFmtId="0" fontId="6" fillId="0" borderId="2" xfId="0" applyFont="1" applyBorder="1"/>
    <xf numFmtId="0" fontId="6" fillId="0" borderId="2" xfId="0" applyNumberFormat="1" applyFont="1" applyBorder="1"/>
    <xf numFmtId="164" fontId="7" fillId="2" borderId="2" xfId="0" applyNumberFormat="1" applyFont="1" applyFill="1" applyBorder="1"/>
    <xf numFmtId="0" fontId="6" fillId="0" borderId="3" xfId="0" applyFont="1" applyBorder="1"/>
    <xf numFmtId="0" fontId="6" fillId="0" borderId="3" xfId="0" applyNumberFormat="1" applyFont="1" applyBorder="1"/>
    <xf numFmtId="0" fontId="6" fillId="0" borderId="4" xfId="0" applyFont="1" applyBorder="1"/>
    <xf numFmtId="0" fontId="6" fillId="0" borderId="4" xfId="0" applyNumberFormat="1" applyFont="1" applyBorder="1"/>
    <xf numFmtId="164" fontId="7" fillId="2" borderId="4" xfId="0" applyNumberFormat="1" applyFont="1" applyFill="1" applyBorder="1"/>
    <xf numFmtId="0" fontId="8" fillId="0" borderId="5" xfId="0" applyFont="1" applyBorder="1"/>
    <xf numFmtId="0" fontId="8" fillId="0" borderId="5" xfId="0" applyNumberFormat="1" applyFont="1" applyBorder="1"/>
    <xf numFmtId="164" fontId="7" fillId="2" borderId="5" xfId="0" applyNumberFormat="1" applyFont="1" applyFill="1" applyBorder="1"/>
    <xf numFmtId="0" fontId="5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4" fillId="0" borderId="0" xfId="0" applyFont="1"/>
    <xf numFmtId="0" fontId="9" fillId="0" borderId="0" xfId="0" applyFont="1"/>
    <xf numFmtId="0" fontId="5" fillId="2" borderId="7" xfId="0" applyFont="1" applyFill="1" applyBorder="1"/>
    <xf numFmtId="0" fontId="5" fillId="2" borderId="7" xfId="0" applyFont="1" applyFill="1" applyBorder="1" applyAlignment="1">
      <alignment horizontal="right"/>
    </xf>
    <xf numFmtId="0" fontId="6" fillId="0" borderId="8" xfId="0" applyFont="1" applyFill="1" applyBorder="1"/>
    <xf numFmtId="0" fontId="6" fillId="0" borderId="9" xfId="0" applyFont="1" applyFill="1" applyBorder="1"/>
    <xf numFmtId="0" fontId="10" fillId="3" borderId="8" xfId="0" applyFont="1" applyFill="1" applyBorder="1"/>
    <xf numFmtId="0" fontId="10" fillId="3" borderId="10" xfId="0" applyFont="1" applyFill="1" applyBorder="1"/>
    <xf numFmtId="0" fontId="10" fillId="3" borderId="9" xfId="0" applyFont="1" applyFill="1" applyBorder="1"/>
    <xf numFmtId="0" fontId="10" fillId="3" borderId="11" xfId="0" applyFont="1" applyFill="1" applyBorder="1"/>
    <xf numFmtId="0" fontId="6" fillId="3" borderId="8" xfId="0" applyFont="1" applyFill="1" applyBorder="1"/>
    <xf numFmtId="0" fontId="6" fillId="3" borderId="9" xfId="0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5" fillId="2" borderId="0" xfId="0" applyFont="1" applyFill="1" applyAlignment="1">
      <alignment horizontal="center" vertical="center"/>
    </xf>
    <xf numFmtId="3" fontId="11" fillId="0" borderId="7" xfId="0" applyNumberFormat="1" applyFont="1" applyBorder="1"/>
    <xf numFmtId="3" fontId="12" fillId="3" borderId="7" xfId="0" applyNumberFormat="1" applyFont="1" applyFill="1" applyBorder="1"/>
    <xf numFmtId="3" fontId="11" fillId="3" borderId="7" xfId="0" applyNumberFormat="1" applyFont="1" applyFill="1" applyBorder="1"/>
    <xf numFmtId="3" fontId="6" fillId="0" borderId="7" xfId="5" applyNumberFormat="1" applyFont="1" applyBorder="1"/>
    <xf numFmtId="3" fontId="10" fillId="3" borderId="7" xfId="0" applyNumberFormat="1" applyFont="1" applyFill="1" applyBorder="1"/>
    <xf numFmtId="3" fontId="8" fillId="0" borderId="0" xfId="0" applyNumberFormat="1" applyFont="1" applyFill="1" applyBorder="1"/>
    <xf numFmtId="165" fontId="36" fillId="0" borderId="7" xfId="5" applyBorder="1"/>
    <xf numFmtId="0" fontId="1" fillId="0" borderId="0" xfId="0" applyFont="1" applyFill="1"/>
    <xf numFmtId="0" fontId="4" fillId="0" borderId="0" xfId="0" applyFont="1" applyAlignment="1">
      <alignment horizontal="left"/>
    </xf>
    <xf numFmtId="0" fontId="9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/>
    <xf numFmtId="0" fontId="9" fillId="0" borderId="0" xfId="0" applyFont="1" applyFill="1" applyBorder="1"/>
    <xf numFmtId="0" fontId="13" fillId="4" borderId="12" xfId="0" applyFont="1" applyFill="1" applyBorder="1"/>
    <xf numFmtId="0" fontId="14" fillId="4" borderId="13" xfId="0" applyFont="1" applyFill="1" applyBorder="1"/>
    <xf numFmtId="0" fontId="15" fillId="4" borderId="13" xfId="0" applyFont="1" applyFill="1" applyBorder="1"/>
    <xf numFmtId="0" fontId="15" fillId="4" borderId="14" xfId="0" applyFont="1" applyFill="1" applyBorder="1"/>
    <xf numFmtId="3" fontId="13" fillId="4" borderId="15" xfId="0" applyNumberFormat="1" applyFont="1" applyFill="1" applyBorder="1" applyAlignment="1">
      <alignment horizontal="left"/>
    </xf>
    <xf numFmtId="3" fontId="13" fillId="4" borderId="0" xfId="0" applyNumberFormat="1" applyFont="1" applyFill="1" applyBorder="1" applyAlignment="1">
      <alignment horizontal="left"/>
    </xf>
    <xf numFmtId="3" fontId="13" fillId="4" borderId="0" xfId="0" applyNumberFormat="1" applyFont="1" applyFill="1" applyBorder="1" applyAlignment="1">
      <alignment horizontal="right"/>
    </xf>
    <xf numFmtId="0" fontId="13" fillId="4" borderId="0" xfId="0" applyFont="1" applyFill="1" applyBorder="1" applyAlignment="1">
      <alignment horizontal="right"/>
    </xf>
    <xf numFmtId="0" fontId="13" fillId="4" borderId="16" xfId="0" applyFont="1" applyFill="1" applyBorder="1" applyAlignment="1">
      <alignment horizontal="right"/>
    </xf>
    <xf numFmtId="0" fontId="10" fillId="5" borderId="0" xfId="0" applyFont="1" applyFill="1" applyBorder="1" applyAlignment="1">
      <alignment horizontal="right"/>
    </xf>
    <xf numFmtId="3" fontId="17" fillId="0" borderId="0" xfId="0" applyNumberFormat="1" applyFont="1" applyBorder="1"/>
    <xf numFmtId="164" fontId="17" fillId="0" borderId="0" xfId="2" applyNumberFormat="1" applyFont="1" applyFill="1" applyBorder="1" applyAlignment="1" applyProtection="1">
      <alignment horizontal="left"/>
    </xf>
    <xf numFmtId="164" fontId="18" fillId="0" borderId="0" xfId="2" applyNumberFormat="1" applyFont="1" applyFill="1" applyBorder="1" applyAlignment="1" applyProtection="1">
      <alignment horizontal="left"/>
    </xf>
    <xf numFmtId="164" fontId="18" fillId="0" borderId="16" xfId="2" applyNumberFormat="1" applyFont="1" applyFill="1" applyBorder="1" applyAlignment="1" applyProtection="1">
      <alignment horizontal="left"/>
    </xf>
    <xf numFmtId="0" fontId="10" fillId="6" borderId="20" xfId="0" applyFont="1" applyFill="1" applyBorder="1" applyAlignment="1">
      <alignment horizontal="center"/>
    </xf>
    <xf numFmtId="0" fontId="10" fillId="6" borderId="21" xfId="0" applyFont="1" applyFill="1" applyBorder="1" applyAlignment="1">
      <alignment horizontal="center"/>
    </xf>
    <xf numFmtId="10" fontId="17" fillId="0" borderId="16" xfId="1" applyNumberFormat="1" applyFont="1" applyFill="1" applyBorder="1" applyAlignment="1" applyProtection="1">
      <alignment horizontal="right"/>
    </xf>
    <xf numFmtId="3" fontId="19" fillId="0" borderId="0" xfId="0" applyNumberFormat="1" applyFont="1" applyBorder="1"/>
    <xf numFmtId="0" fontId="13" fillId="2" borderId="17" xfId="0" applyFont="1" applyFill="1" applyBorder="1"/>
    <xf numFmtId="164" fontId="13" fillId="7" borderId="18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/>
    <xf numFmtId="164" fontId="10" fillId="8" borderId="18" xfId="2" applyNumberFormat="1" applyFont="1" applyFill="1" applyBorder="1" applyAlignment="1" applyProtection="1">
      <alignment horizontal="right"/>
    </xf>
    <xf numFmtId="0" fontId="8" fillId="0" borderId="0" xfId="0" applyFont="1" applyFill="1" applyBorder="1"/>
    <xf numFmtId="164" fontId="8" fillId="0" borderId="0" xfId="2" applyNumberFormat="1" applyFont="1" applyFill="1" applyBorder="1" applyAlignment="1" applyProtection="1">
      <alignment horizontal="right"/>
    </xf>
    <xf numFmtId="164" fontId="8" fillId="0" borderId="0" xfId="2" applyNumberFormat="1" applyFont="1" applyFill="1" applyBorder="1" applyAlignment="1" applyProtection="1"/>
    <xf numFmtId="0" fontId="20" fillId="0" borderId="0" xfId="0" applyFont="1" applyFill="1"/>
    <xf numFmtId="10" fontId="10" fillId="9" borderId="22" xfId="3" applyNumberFormat="1" applyFont="1" applyFill="1" applyBorder="1" applyAlignment="1" applyProtection="1"/>
    <xf numFmtId="10" fontId="9" fillId="0" borderId="0" xfId="1" applyNumberFormat="1" applyFont="1" applyFill="1" applyBorder="1" applyAlignment="1" applyProtection="1">
      <alignment horizontal="center"/>
    </xf>
    <xf numFmtId="10" fontId="8" fillId="0" borderId="0" xfId="3" applyNumberFormat="1" applyFont="1" applyFill="1" applyBorder="1" applyAlignment="1" applyProtection="1"/>
    <xf numFmtId="10" fontId="8" fillId="0" borderId="0" xfId="1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22" fillId="0" borderId="0" xfId="0" applyFont="1" applyFill="1" applyAlignment="1"/>
    <xf numFmtId="0" fontId="22" fillId="0" borderId="0" xfId="0" applyFont="1" applyFill="1" applyAlignment="1">
      <alignment horizontal="left"/>
    </xf>
    <xf numFmtId="0" fontId="23" fillId="0" borderId="0" xfId="0" applyFont="1"/>
    <xf numFmtId="0" fontId="24" fillId="0" borderId="0" xfId="0" applyFont="1"/>
    <xf numFmtId="0" fontId="22" fillId="0" borderId="0" xfId="0" applyFont="1" applyFill="1"/>
    <xf numFmtId="3" fontId="13" fillId="4" borderId="23" xfId="0" applyNumberFormat="1" applyFont="1" applyFill="1" applyBorder="1" applyAlignment="1">
      <alignment horizontal="left"/>
    </xf>
    <xf numFmtId="0" fontId="13" fillId="4" borderId="24" xfId="0" applyFont="1" applyFill="1" applyBorder="1" applyAlignment="1">
      <alignment horizontal="right"/>
    </xf>
    <xf numFmtId="0" fontId="10" fillId="6" borderId="22" xfId="0" applyFont="1" applyFill="1" applyBorder="1" applyAlignment="1">
      <alignment horizontal="center"/>
    </xf>
    <xf numFmtId="0" fontId="18" fillId="0" borderId="12" xfId="0" applyFont="1" applyFill="1" applyBorder="1"/>
    <xf numFmtId="164" fontId="17" fillId="0" borderId="13" xfId="2" applyNumberFormat="1" applyFont="1" applyFill="1" applyBorder="1" applyAlignment="1" applyProtection="1"/>
    <xf numFmtId="164" fontId="18" fillId="0" borderId="12" xfId="2" applyNumberFormat="1" applyFont="1" applyFill="1" applyBorder="1" applyAlignment="1" applyProtection="1"/>
    <xf numFmtId="164" fontId="18" fillId="0" borderId="13" xfId="2" applyNumberFormat="1" applyFont="1" applyFill="1" applyBorder="1" applyAlignment="1" applyProtection="1">
      <alignment horizontal="right"/>
    </xf>
    <xf numFmtId="0" fontId="18" fillId="0" borderId="15" xfId="0" applyFont="1" applyFill="1" applyBorder="1"/>
    <xf numFmtId="164" fontId="17" fillId="0" borderId="0" xfId="2" applyNumberFormat="1" applyFont="1" applyFill="1" applyBorder="1" applyAlignment="1" applyProtection="1"/>
    <xf numFmtId="164" fontId="18" fillId="0" borderId="15" xfId="2" applyNumberFormat="1" applyFont="1" applyFill="1" applyBorder="1" applyAlignment="1" applyProtection="1"/>
    <xf numFmtId="164" fontId="18" fillId="0" borderId="0" xfId="2" applyNumberFormat="1" applyFont="1" applyFill="1" applyBorder="1" applyAlignment="1" applyProtection="1">
      <alignment horizontal="right"/>
    </xf>
    <xf numFmtId="10" fontId="17" fillId="0" borderId="21" xfId="3" applyNumberFormat="1" applyFont="1" applyFill="1" applyBorder="1" applyAlignment="1" applyProtection="1"/>
    <xf numFmtId="0" fontId="18" fillId="0" borderId="17" xfId="0" applyFont="1" applyFill="1" applyBorder="1"/>
    <xf numFmtId="164" fontId="17" fillId="0" borderId="18" xfId="2" applyNumberFormat="1" applyFont="1" applyFill="1" applyBorder="1" applyAlignment="1" applyProtection="1"/>
    <xf numFmtId="164" fontId="18" fillId="0" borderId="17" xfId="2" applyNumberFormat="1" applyFont="1" applyFill="1" applyBorder="1" applyAlignment="1" applyProtection="1"/>
    <xf numFmtId="164" fontId="18" fillId="0" borderId="18" xfId="2" applyNumberFormat="1" applyFont="1" applyFill="1" applyBorder="1" applyAlignment="1" applyProtection="1">
      <alignment horizontal="right"/>
    </xf>
    <xf numFmtId="0" fontId="25" fillId="0" borderId="0" xfId="0" applyFont="1" applyBorder="1"/>
    <xf numFmtId="164" fontId="6" fillId="0" borderId="0" xfId="2" applyNumberFormat="1" applyFont="1" applyFill="1" applyBorder="1" applyAlignment="1" applyProtection="1"/>
    <xf numFmtId="14" fontId="19" fillId="0" borderId="0" xfId="0" applyNumberFormat="1" applyFont="1" applyFill="1" applyBorder="1" applyAlignment="1">
      <alignment horizontal="right"/>
    </xf>
    <xf numFmtId="164" fontId="19" fillId="0" borderId="0" xfId="2" applyNumberFormat="1" applyFont="1" applyFill="1" applyBorder="1" applyAlignment="1" applyProtection="1">
      <alignment horizontal="right"/>
    </xf>
    <xf numFmtId="164" fontId="19" fillId="0" borderId="0" xfId="2" applyNumberFormat="1" applyFont="1" applyFill="1" applyBorder="1" applyAlignment="1" applyProtection="1"/>
    <xf numFmtId="10" fontId="19" fillId="0" borderId="0" xfId="1" applyNumberFormat="1" applyFont="1" applyFill="1" applyBorder="1" applyAlignment="1" applyProtection="1">
      <alignment horizontal="right"/>
    </xf>
    <xf numFmtId="0" fontId="22" fillId="0" borderId="0" xfId="0" applyFont="1" applyAlignment="1">
      <alignment horizontal="right"/>
    </xf>
    <xf numFmtId="0" fontId="22" fillId="0" borderId="0" xfId="0" applyNumberFormat="1" applyFont="1"/>
    <xf numFmtId="3" fontId="22" fillId="0" borderId="0" xfId="0" applyNumberFormat="1" applyFont="1"/>
    <xf numFmtId="1" fontId="22" fillId="0" borderId="0" xfId="0" applyNumberFormat="1" applyFont="1"/>
    <xf numFmtId="10" fontId="22" fillId="0" borderId="0" xfId="1" applyNumberFormat="1" applyFont="1" applyFill="1" applyBorder="1" applyAlignment="1" applyProtection="1"/>
    <xf numFmtId="164" fontId="18" fillId="0" borderId="0" xfId="2" applyNumberFormat="1" applyFont="1" applyFill="1" applyBorder="1" applyAlignment="1" applyProtection="1"/>
    <xf numFmtId="164" fontId="18" fillId="0" borderId="16" xfId="2" applyNumberFormat="1" applyFont="1" applyFill="1" applyBorder="1" applyAlignment="1" applyProtection="1"/>
    <xf numFmtId="10" fontId="17" fillId="0" borderId="16" xfId="1" applyNumberFormat="1" applyFont="1" applyFill="1" applyBorder="1" applyAlignment="1" applyProtection="1"/>
    <xf numFmtId="0" fontId="0" fillId="0" borderId="0" xfId="0" applyBorder="1"/>
    <xf numFmtId="164" fontId="18" fillId="0" borderId="18" xfId="2" applyNumberFormat="1" applyFont="1" applyFill="1" applyBorder="1" applyAlignment="1" applyProtection="1"/>
    <xf numFmtId="164" fontId="18" fillId="0" borderId="19" xfId="2" applyNumberFormat="1" applyFont="1" applyFill="1" applyBorder="1" applyAlignment="1" applyProtection="1"/>
    <xf numFmtId="3" fontId="8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3" fontId="2" fillId="0" borderId="25" xfId="0" applyNumberFormat="1" applyFont="1" applyBorder="1"/>
    <xf numFmtId="0" fontId="9" fillId="10" borderId="17" xfId="0" applyFont="1" applyFill="1" applyBorder="1"/>
    <xf numFmtId="0" fontId="9" fillId="11" borderId="18" xfId="0" applyFont="1" applyFill="1" applyBorder="1"/>
    <xf numFmtId="0" fontId="9" fillId="12" borderId="18" xfId="0" applyFont="1" applyFill="1" applyBorder="1" applyAlignment="1">
      <alignment horizontal="right"/>
    </xf>
    <xf numFmtId="0" fontId="7" fillId="7" borderId="18" xfId="0" applyFont="1" applyFill="1" applyBorder="1" applyAlignment="1">
      <alignment horizontal="left"/>
    </xf>
    <xf numFmtId="0" fontId="2" fillId="0" borderId="25" xfId="0" applyFont="1" applyBorder="1" applyAlignment="1">
      <alignment horizontal="right"/>
    </xf>
    <xf numFmtId="3" fontId="2" fillId="0" borderId="26" xfId="0" applyNumberFormat="1" applyFont="1" applyBorder="1" applyAlignment="1">
      <alignment horizontal="left"/>
    </xf>
    <xf numFmtId="0" fontId="17" fillId="0" borderId="0" xfId="0" applyFont="1" applyFill="1" applyBorder="1" applyAlignment="1"/>
    <xf numFmtId="164" fontId="17" fillId="10" borderId="15" xfId="2" applyNumberFormat="1" applyFont="1" applyFill="1" applyBorder="1" applyAlignment="1" applyProtection="1">
      <alignment vertical="top"/>
    </xf>
    <xf numFmtId="164" fontId="17" fillId="11" borderId="0" xfId="2" applyNumberFormat="1" applyFont="1" applyFill="1" applyBorder="1" applyAlignment="1" applyProtection="1">
      <alignment vertical="top"/>
    </xf>
    <xf numFmtId="164" fontId="17" fillId="12" borderId="0" xfId="2" applyNumberFormat="1" applyFont="1" applyFill="1" applyBorder="1" applyAlignment="1" applyProtection="1">
      <alignment vertical="top"/>
    </xf>
    <xf numFmtId="164" fontId="21" fillId="7" borderId="0" xfId="2" applyNumberFormat="1" applyFont="1" applyFill="1" applyBorder="1" applyAlignment="1" applyProtection="1">
      <alignment vertical="top"/>
    </xf>
    <xf numFmtId="10" fontId="6" fillId="0" borderId="0" xfId="3" applyNumberFormat="1" applyFont="1" applyFill="1" applyBorder="1" applyAlignment="1" applyProtection="1"/>
    <xf numFmtId="10" fontId="17" fillId="0" borderId="0" xfId="1" applyNumberFormat="1" applyFont="1" applyFill="1" applyBorder="1" applyAlignment="1" applyProtection="1">
      <alignment vertical="top"/>
    </xf>
    <xf numFmtId="3" fontId="17" fillId="0" borderId="23" xfId="0" applyNumberFormat="1" applyFont="1" applyFill="1" applyBorder="1" applyAlignment="1">
      <alignment horizontal="left" wrapText="1"/>
    </xf>
    <xf numFmtId="10" fontId="6" fillId="0" borderId="0" xfId="3" applyNumberFormat="1" applyFont="1" applyFill="1" applyBorder="1" applyAlignment="1" applyProtection="1">
      <alignment vertical="top"/>
    </xf>
    <xf numFmtId="10" fontId="17" fillId="0" borderId="0" xfId="1" applyNumberFormat="1" applyFont="1" applyFill="1" applyBorder="1" applyAlignment="1" applyProtection="1"/>
    <xf numFmtId="3" fontId="17" fillId="0" borderId="23" xfId="0" applyNumberFormat="1" applyFont="1" applyFill="1" applyBorder="1" applyAlignment="1">
      <alignment horizontal="left"/>
    </xf>
    <xf numFmtId="14" fontId="8" fillId="0" borderId="0" xfId="0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 applyProtection="1">
      <alignment horizontal="right"/>
    </xf>
    <xf numFmtId="14" fontId="13" fillId="7" borderId="13" xfId="0" applyNumberFormat="1" applyFont="1" applyFill="1" applyBorder="1" applyAlignment="1">
      <alignment horizontal="right"/>
    </xf>
    <xf numFmtId="164" fontId="26" fillId="13" borderId="13" xfId="2" applyNumberFormat="1" applyFont="1" applyFill="1" applyBorder="1" applyAlignment="1" applyProtection="1">
      <alignment horizontal="right" vertical="center"/>
    </xf>
    <xf numFmtId="164" fontId="26" fillId="14" borderId="13" xfId="2" applyNumberFormat="1" applyFont="1" applyFill="1" applyBorder="1" applyAlignment="1" applyProtection="1">
      <alignment horizontal="right" vertical="center"/>
    </xf>
    <xf numFmtId="164" fontId="26" fillId="15" borderId="13" xfId="2" applyNumberFormat="1" applyFont="1" applyFill="1" applyBorder="1" applyAlignment="1" applyProtection="1">
      <alignment horizontal="right" vertical="center"/>
    </xf>
    <xf numFmtId="164" fontId="7" fillId="7" borderId="13" xfId="2" applyNumberFormat="1" applyFont="1" applyFill="1" applyBorder="1" applyAlignment="1" applyProtection="1">
      <alignment horizontal="right" vertical="center"/>
    </xf>
    <xf numFmtId="9" fontId="36" fillId="7" borderId="13" xfId="3" applyFill="1" applyBorder="1" applyAlignment="1" applyProtection="1"/>
    <xf numFmtId="164" fontId="13" fillId="7" borderId="13" xfId="2" applyNumberFormat="1" applyFont="1" applyFill="1" applyBorder="1" applyAlignment="1" applyProtection="1"/>
    <xf numFmtId="14" fontId="13" fillId="0" borderId="0" xfId="0" applyNumberFormat="1" applyFont="1" applyFill="1" applyBorder="1" applyAlignment="1">
      <alignment horizontal="right"/>
    </xf>
    <xf numFmtId="10" fontId="27" fillId="0" borderId="0" xfId="1" applyNumberFormat="1" applyFont="1" applyFill="1" applyBorder="1" applyAlignment="1" applyProtection="1"/>
    <xf numFmtId="10" fontId="13" fillId="0" borderId="0" xfId="1" applyNumberFormat="1" applyFont="1" applyFill="1" applyBorder="1" applyAlignment="1" applyProtection="1"/>
    <xf numFmtId="10" fontId="9" fillId="0" borderId="0" xfId="3" applyNumberFormat="1" applyFont="1" applyFill="1" applyBorder="1" applyAlignment="1" applyProtection="1">
      <alignment horizontal="center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164" fontId="1" fillId="0" borderId="0" xfId="0" applyNumberFormat="1" applyFont="1"/>
    <xf numFmtId="3" fontId="2" fillId="0" borderId="25" xfId="0" applyNumberFormat="1" applyFont="1" applyBorder="1" applyAlignment="1">
      <alignment horizontal="right"/>
    </xf>
    <xf numFmtId="0" fontId="17" fillId="0" borderId="0" xfId="0" applyFont="1" applyFill="1" applyBorder="1"/>
    <xf numFmtId="0" fontId="25" fillId="0" borderId="0" xfId="0" applyFont="1" applyFill="1" applyBorder="1"/>
    <xf numFmtId="164" fontId="25" fillId="0" borderId="0" xfId="2" applyNumberFormat="1" applyFont="1" applyFill="1" applyBorder="1" applyAlignment="1" applyProtection="1"/>
    <xf numFmtId="10" fontId="25" fillId="0" borderId="0" xfId="1" applyNumberFormat="1" applyFont="1" applyFill="1" applyBorder="1" applyAlignment="1" applyProtection="1"/>
    <xf numFmtId="3" fontId="25" fillId="0" borderId="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left"/>
    </xf>
    <xf numFmtId="164" fontId="13" fillId="0" borderId="0" xfId="2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0" fontId="28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 applyProtection="1">
      <alignment vertical="top" wrapText="1"/>
    </xf>
    <xf numFmtId="0" fontId="1" fillId="16" borderId="0" xfId="0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2" fillId="0" borderId="0" xfId="0" applyFont="1" applyFill="1"/>
    <xf numFmtId="0" fontId="2" fillId="0" borderId="0" xfId="0" applyFont="1" applyFill="1" applyBorder="1"/>
    <xf numFmtId="3" fontId="9" fillId="0" borderId="0" xfId="0" applyNumberFormat="1" applyFont="1" applyAlignment="1"/>
    <xf numFmtId="3" fontId="9" fillId="0" borderId="0" xfId="0" applyNumberFormat="1" applyFont="1" applyFill="1" applyBorder="1" applyAlignment="1"/>
    <xf numFmtId="3" fontId="2" fillId="0" borderId="25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/>
    <xf numFmtId="3" fontId="9" fillId="17" borderId="17" xfId="0" applyNumberFormat="1" applyFont="1" applyFill="1" applyBorder="1" applyAlignment="1">
      <alignment horizontal="right"/>
    </xf>
    <xf numFmtId="3" fontId="9" fillId="17" borderId="18" xfId="0" applyNumberFormat="1" applyFont="1" applyFill="1" applyBorder="1" applyAlignment="1">
      <alignment horizontal="right"/>
    </xf>
    <xf numFmtId="0" fontId="1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14" fontId="17" fillId="0" borderId="0" xfId="0" applyNumberFormat="1" applyFont="1" applyAlignment="1">
      <alignment vertical="top" wrapText="1"/>
    </xf>
    <xf numFmtId="164" fontId="9" fillId="0" borderId="0" xfId="5" applyNumberFormat="1" applyFont="1" applyAlignment="1">
      <alignment vertical="top" wrapText="1"/>
    </xf>
    <xf numFmtId="164" fontId="17" fillId="17" borderId="15" xfId="5" applyNumberFormat="1" applyFont="1" applyFill="1" applyBorder="1" applyAlignment="1">
      <alignment vertical="top" wrapText="1"/>
    </xf>
    <xf numFmtId="164" fontId="17" fillId="17" borderId="0" xfId="5" applyNumberFormat="1" applyFont="1" applyFill="1" applyBorder="1" applyAlignment="1">
      <alignment vertical="top" wrapText="1"/>
    </xf>
    <xf numFmtId="0" fontId="17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14" fontId="17" fillId="0" borderId="0" xfId="0" applyNumberFormat="1" applyFont="1" applyAlignment="1" applyProtection="1">
      <alignment vertical="top" wrapText="1"/>
    </xf>
    <xf numFmtId="164" fontId="9" fillId="0" borderId="0" xfId="5" applyNumberFormat="1" applyFont="1" applyAlignment="1" applyProtection="1">
      <alignment vertical="top" wrapText="1"/>
    </xf>
    <xf numFmtId="0" fontId="6" fillId="16" borderId="0" xfId="0" applyFont="1" applyFill="1" applyBorder="1" applyAlignment="1">
      <alignment vertical="top"/>
    </xf>
    <xf numFmtId="14" fontId="6" fillId="16" borderId="0" xfId="0" applyNumberFormat="1" applyFont="1" applyFill="1" applyBorder="1" applyAlignment="1">
      <alignment vertical="top"/>
    </xf>
    <xf numFmtId="164" fontId="6" fillId="16" borderId="0" xfId="5" applyNumberFormat="1" applyFont="1" applyFill="1" applyBorder="1" applyAlignment="1">
      <alignment horizontal="right" vertical="top"/>
    </xf>
    <xf numFmtId="3" fontId="6" fillId="16" borderId="0" xfId="0" applyNumberFormat="1" applyFont="1" applyFill="1" applyBorder="1" applyAlignment="1">
      <alignment horizontal="right" vertical="top"/>
    </xf>
    <xf numFmtId="164" fontId="26" fillId="13" borderId="13" xfId="5" applyNumberFormat="1" applyFont="1" applyFill="1" applyBorder="1" applyAlignment="1" applyProtection="1">
      <alignment vertical="center"/>
    </xf>
    <xf numFmtId="14" fontId="8" fillId="0" borderId="0" xfId="0" applyNumberFormat="1" applyFont="1" applyFill="1" applyBorder="1" applyAlignment="1">
      <alignment horizontal="center" vertical="center"/>
    </xf>
    <xf numFmtId="164" fontId="8" fillId="0" borderId="0" xfId="5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17" fillId="0" borderId="0" xfId="0" applyNumberFormat="1" applyFont="1"/>
    <xf numFmtId="164" fontId="17" fillId="0" borderId="0" xfId="5" applyNumberFormat="1" applyFont="1" applyFill="1" applyBorder="1" applyAlignment="1">
      <alignment horizontal="right"/>
    </xf>
    <xf numFmtId="0" fontId="17" fillId="0" borderId="0" xfId="0" applyNumberFormat="1" applyFont="1" applyFill="1" applyBorder="1"/>
    <xf numFmtId="164" fontId="17" fillId="0" borderId="0" xfId="5" applyNumberFormat="1" applyFont="1" applyAlignment="1">
      <alignment horizontal="right" vertical="top"/>
    </xf>
    <xf numFmtId="1" fontId="17" fillId="0" borderId="0" xfId="0" applyNumberFormat="1" applyFont="1" applyFill="1" applyBorder="1"/>
    <xf numFmtId="1" fontId="6" fillId="0" borderId="0" xfId="0" applyNumberFormat="1" applyFont="1" applyFill="1" applyBorder="1"/>
    <xf numFmtId="14" fontId="6" fillId="0" borderId="0" xfId="0" applyNumberFormat="1" applyFont="1" applyFill="1" applyAlignment="1">
      <alignment vertical="top"/>
    </xf>
    <xf numFmtId="164" fontId="6" fillId="0" borderId="0" xfId="5" applyNumberFormat="1" applyFont="1" applyFill="1" applyAlignment="1">
      <alignment horizontal="right" vertical="top"/>
    </xf>
    <xf numFmtId="3" fontId="9" fillId="8" borderId="18" xfId="0" applyNumberFormat="1" applyFont="1" applyFill="1" applyBorder="1" applyAlignment="1">
      <alignment horizontal="right"/>
    </xf>
    <xf numFmtId="3" fontId="7" fillId="2" borderId="18" xfId="0" applyNumberFormat="1" applyFont="1" applyFill="1" applyBorder="1" applyAlignment="1">
      <alignment horizontal="right"/>
    </xf>
    <xf numFmtId="164" fontId="17" fillId="8" borderId="0" xfId="5" applyNumberFormat="1" applyFont="1" applyFill="1" applyBorder="1" applyAlignment="1">
      <alignment vertical="top" wrapText="1"/>
    </xf>
    <xf numFmtId="164" fontId="7" fillId="2" borderId="0" xfId="5" applyNumberFormat="1" applyFont="1" applyFill="1" applyBorder="1" applyAlignment="1">
      <alignment vertical="top" wrapText="1"/>
    </xf>
    <xf numFmtId="164" fontId="17" fillId="17" borderId="0" xfId="5" applyNumberFormat="1" applyFont="1" applyFill="1" applyBorder="1" applyAlignment="1" applyProtection="1">
      <alignment vertical="top" wrapText="1"/>
    </xf>
    <xf numFmtId="164" fontId="7" fillId="2" borderId="0" xfId="5" applyNumberFormat="1" applyFont="1" applyFill="1" applyBorder="1" applyAlignment="1" applyProtection="1">
      <alignment vertical="top" wrapText="1"/>
    </xf>
    <xf numFmtId="3" fontId="7" fillId="16" borderId="0" xfId="0" applyNumberFormat="1" applyFont="1" applyFill="1" applyBorder="1" applyAlignment="1">
      <alignment horizontal="right" vertical="top"/>
    </xf>
    <xf numFmtId="164" fontId="26" fillId="14" borderId="13" xfId="5" applyNumberFormat="1" applyFont="1" applyFill="1" applyBorder="1" applyAlignment="1" applyProtection="1">
      <alignment vertical="center"/>
    </xf>
    <xf numFmtId="164" fontId="7" fillId="7" borderId="13" xfId="5" applyNumberFormat="1" applyFont="1" applyFill="1" applyBorder="1" applyAlignment="1" applyProtection="1">
      <alignment horizontal="right" vertical="center"/>
    </xf>
    <xf numFmtId="164" fontId="26" fillId="13" borderId="13" xfId="5" applyNumberFormat="1" applyFont="1" applyFill="1" applyBorder="1" applyAlignment="1" applyProtection="1">
      <alignment horizontal="right" vertical="center"/>
    </xf>
    <xf numFmtId="164" fontId="17" fillId="17" borderId="15" xfId="5" applyNumberFormat="1" applyFont="1" applyFill="1" applyBorder="1" applyAlignment="1" applyProtection="1">
      <alignment vertical="top" wrapText="1"/>
    </xf>
    <xf numFmtId="164" fontId="17" fillId="0" borderId="0" xfId="5" applyNumberFormat="1" applyFont="1" applyFill="1" applyBorder="1" applyAlignment="1" applyProtection="1">
      <alignment vertical="top" wrapText="1"/>
    </xf>
    <xf numFmtId="164" fontId="17" fillId="18" borderId="0" xfId="5" applyNumberFormat="1" applyFont="1" applyFill="1" applyBorder="1" applyAlignment="1" applyProtection="1">
      <alignment vertical="top" wrapText="1"/>
    </xf>
    <xf numFmtId="164" fontId="26" fillId="13" borderId="12" xfId="5" applyNumberFormat="1" applyFont="1" applyFill="1" applyBorder="1" applyAlignment="1" applyProtection="1">
      <alignment horizontal="right" vertical="center"/>
    </xf>
    <xf numFmtId="164" fontId="26" fillId="19" borderId="13" xfId="5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8" fillId="0" borderId="0" xfId="0" applyFont="1" applyFill="1" applyBorder="1"/>
    <xf numFmtId="3" fontId="2" fillId="0" borderId="18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left"/>
    </xf>
    <xf numFmtId="0" fontId="1" fillId="0" borderId="18" xfId="0" applyFont="1" applyFill="1" applyBorder="1"/>
    <xf numFmtId="3" fontId="17" fillId="0" borderId="0" xfId="0" applyNumberFormat="1" applyFont="1" applyFill="1" applyBorder="1" applyAlignment="1" applyProtection="1">
      <alignment horizontal="right" vertical="top" wrapText="1"/>
    </xf>
    <xf numFmtId="3" fontId="17" fillId="0" borderId="0" xfId="0" applyNumberFormat="1" applyFont="1" applyAlignment="1">
      <alignment vertical="top" wrapText="1"/>
    </xf>
    <xf numFmtId="0" fontId="6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3" fontId="17" fillId="0" borderId="0" xfId="0" applyNumberFormat="1" applyFont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vertical="top" wrapText="1"/>
    </xf>
    <xf numFmtId="3" fontId="17" fillId="16" borderId="0" xfId="0" applyNumberFormat="1" applyFont="1" applyFill="1" applyBorder="1" applyAlignment="1">
      <alignment horizontal="right" vertical="top"/>
    </xf>
    <xf numFmtId="0" fontId="6" fillId="16" borderId="0" xfId="0" applyFont="1" applyFill="1" applyBorder="1" applyAlignment="1"/>
    <xf numFmtId="164" fontId="7" fillId="7" borderId="13" xfId="5" applyNumberFormat="1" applyFont="1" applyFill="1" applyBorder="1" applyAlignment="1" applyProtection="1">
      <alignment vertical="center"/>
    </xf>
    <xf numFmtId="164" fontId="9" fillId="0" borderId="0" xfId="5" applyNumberFormat="1" applyFont="1" applyFill="1" applyBorder="1" applyAlignment="1" applyProtection="1">
      <alignment horizontal="right" vertical="center"/>
    </xf>
    <xf numFmtId="3" fontId="17" fillId="0" borderId="0" xfId="0" applyNumberFormat="1" applyFont="1" applyBorder="1" applyAlignment="1">
      <alignment horizontal="right" vertical="top"/>
    </xf>
    <xf numFmtId="0" fontId="6" fillId="0" borderId="0" xfId="0" applyFont="1" applyFill="1" applyBorder="1" applyAlignment="1"/>
    <xf numFmtId="3" fontId="17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/>
    <xf numFmtId="0" fontId="0" fillId="20" borderId="0" xfId="0" applyFill="1"/>
    <xf numFmtId="0" fontId="0" fillId="20" borderId="0" xfId="0" applyFill="1" applyAlignment="1"/>
    <xf numFmtId="0" fontId="29" fillId="20" borderId="0" xfId="0" applyFont="1" applyFill="1" applyAlignment="1"/>
    <xf numFmtId="0" fontId="0" fillId="21" borderId="0" xfId="0" applyFill="1"/>
    <xf numFmtId="0" fontId="31" fillId="20" borderId="0" xfId="0" applyFont="1" applyFill="1" applyAlignment="1">
      <alignment horizontal="center"/>
    </xf>
    <xf numFmtId="0" fontId="1" fillId="20" borderId="0" xfId="0" applyFont="1" applyFill="1"/>
    <xf numFmtId="0" fontId="32" fillId="20" borderId="0" xfId="4" applyNumberFormat="1" applyFont="1" applyFill="1" applyBorder="1" applyAlignment="1" applyProtection="1">
      <alignment horizontal="center"/>
    </xf>
    <xf numFmtId="0" fontId="28" fillId="20" borderId="0" xfId="0" applyFont="1" applyFill="1"/>
    <xf numFmtId="0" fontId="33" fillId="20" borderId="0" xfId="0" applyFont="1" applyFill="1"/>
    <xf numFmtId="0" fontId="34" fillId="20" borderId="0" xfId="0" applyFont="1" applyFill="1"/>
    <xf numFmtId="0" fontId="32" fillId="21" borderId="0" xfId="4" applyNumberFormat="1" applyFont="1" applyFill="1" applyBorder="1" applyAlignment="1" applyProtection="1">
      <alignment horizontal="center"/>
    </xf>
    <xf numFmtId="10" fontId="17" fillId="0" borderId="21" xfId="3" quotePrefix="1" applyNumberFormat="1" applyFont="1" applyFill="1" applyBorder="1" applyAlignment="1" applyProtection="1">
      <alignment horizontal="right"/>
    </xf>
    <xf numFmtId="3" fontId="11" fillId="0" borderId="7" xfId="0" quotePrefix="1" applyNumberFormat="1" applyFont="1" applyBorder="1" applyAlignment="1">
      <alignment horizontal="center"/>
    </xf>
    <xf numFmtId="3" fontId="12" fillId="3" borderId="7" xfId="0" quotePrefix="1" applyNumberFormat="1" applyFont="1" applyFill="1" applyBorder="1" applyAlignment="1">
      <alignment horizontal="center"/>
    </xf>
    <xf numFmtId="0" fontId="37" fillId="0" borderId="2" xfId="0" applyFont="1" applyBorder="1"/>
    <xf numFmtId="0" fontId="38" fillId="2" borderId="1" xfId="0" applyFont="1" applyFill="1" applyBorder="1"/>
    <xf numFmtId="0" fontId="37" fillId="0" borderId="0" xfId="0" applyNumberFormat="1" applyFont="1" applyFill="1" applyBorder="1" applyAlignment="1" applyProtection="1">
      <alignment vertical="top"/>
    </xf>
    <xf numFmtId="166" fontId="17" fillId="0" borderId="0" xfId="1" applyNumberFormat="1" applyFont="1" applyFill="1" applyBorder="1" applyAlignment="1" applyProtection="1"/>
    <xf numFmtId="3" fontId="39" fillId="3" borderId="7" xfId="0" applyNumberFormat="1" applyFont="1" applyFill="1" applyBorder="1"/>
    <xf numFmtId="165" fontId="36" fillId="3" borderId="7" xfId="5" applyFill="1" applyBorder="1"/>
    <xf numFmtId="0" fontId="37" fillId="0" borderId="3" xfId="0" applyFont="1" applyBorder="1"/>
    <xf numFmtId="164" fontId="17" fillId="17" borderId="27" xfId="5" applyNumberFormat="1" applyFont="1" applyFill="1" applyBorder="1" applyAlignment="1">
      <alignment vertical="top" wrapText="1"/>
    </xf>
    <xf numFmtId="0" fontId="40" fillId="0" borderId="0" xfId="0" applyFont="1" applyFill="1" applyBorder="1" applyAlignment="1"/>
    <xf numFmtId="3" fontId="40" fillId="0" borderId="23" xfId="0" applyNumberFormat="1" applyFont="1" applyFill="1" applyBorder="1" applyAlignment="1">
      <alignment horizontal="left"/>
    </xf>
    <xf numFmtId="3" fontId="40" fillId="0" borderId="23" xfId="0" applyNumberFormat="1" applyFont="1" applyFill="1" applyBorder="1" applyAlignment="1">
      <alignment horizontal="left" wrapText="1"/>
    </xf>
    <xf numFmtId="0" fontId="41" fillId="0" borderId="15" xfId="0" applyFont="1" applyFill="1" applyBorder="1"/>
    <xf numFmtId="3" fontId="40" fillId="0" borderId="0" xfId="0" applyNumberFormat="1" applyFont="1" applyBorder="1"/>
    <xf numFmtId="3" fontId="9" fillId="0" borderId="28" xfId="0" applyNumberFormat="1" applyFont="1" applyBorder="1"/>
    <xf numFmtId="3" fontId="17" fillId="0" borderId="29" xfId="0" applyNumberFormat="1" applyFont="1" applyBorder="1"/>
    <xf numFmtId="164" fontId="17" fillId="0" borderId="29" xfId="2" applyNumberFormat="1" applyFont="1" applyFill="1" applyBorder="1" applyAlignment="1" applyProtection="1">
      <alignment horizontal="left"/>
    </xf>
    <xf numFmtId="164" fontId="18" fillId="0" borderId="28" xfId="2" applyNumberFormat="1" applyFont="1" applyFill="1" applyBorder="1" applyAlignment="1" applyProtection="1">
      <alignment horizontal="left"/>
    </xf>
    <xf numFmtId="164" fontId="18" fillId="0" borderId="29" xfId="2" applyNumberFormat="1" applyFont="1" applyFill="1" applyBorder="1" applyAlignment="1" applyProtection="1">
      <alignment horizontal="left"/>
    </xf>
    <xf numFmtId="164" fontId="18" fillId="0" borderId="30" xfId="2" applyNumberFormat="1" applyFont="1" applyFill="1" applyBorder="1" applyAlignment="1" applyProtection="1">
      <alignment horizontal="left"/>
    </xf>
    <xf numFmtId="10" fontId="17" fillId="0" borderId="30" xfId="1" applyNumberFormat="1" applyFont="1" applyFill="1" applyBorder="1" applyAlignment="1" applyProtection="1">
      <alignment horizontal="right"/>
    </xf>
    <xf numFmtId="3" fontId="42" fillId="0" borderId="28" xfId="0" applyNumberFormat="1" applyFont="1" applyBorder="1"/>
    <xf numFmtId="164" fontId="17" fillId="0" borderId="0" xfId="5" applyNumberFormat="1" applyFont="1" applyFill="1" applyBorder="1" applyAlignment="1">
      <alignment vertical="top" wrapText="1"/>
    </xf>
    <xf numFmtId="164" fontId="7" fillId="0" borderId="0" xfId="5" applyNumberFormat="1" applyFont="1" applyFill="1" applyBorder="1" applyAlignment="1">
      <alignment vertical="top" wrapText="1"/>
    </xf>
    <xf numFmtId="164" fontId="7" fillId="0" borderId="0" xfId="5" applyNumberFormat="1" applyFont="1" applyFill="1" applyBorder="1" applyAlignment="1" applyProtection="1">
      <alignment vertical="top" wrapText="1"/>
    </xf>
    <xf numFmtId="164" fontId="1" fillId="0" borderId="0" xfId="0" applyNumberFormat="1" applyFont="1" applyFill="1" applyBorder="1"/>
    <xf numFmtId="164" fontId="26" fillId="14" borderId="13" xfId="5" applyNumberFormat="1" applyFont="1" applyFill="1" applyBorder="1" applyAlignment="1" applyProtection="1">
      <alignment horizontal="right" vertical="center"/>
    </xf>
    <xf numFmtId="3" fontId="9" fillId="17" borderId="29" xfId="0" applyNumberFormat="1" applyFont="1" applyFill="1" applyBorder="1" applyAlignment="1">
      <alignment horizontal="right"/>
    </xf>
    <xf numFmtId="3" fontId="7" fillId="2" borderId="29" xfId="0" applyNumberFormat="1" applyFont="1" applyFill="1" applyBorder="1" applyAlignment="1">
      <alignment horizontal="right"/>
    </xf>
    <xf numFmtId="3" fontId="9" fillId="17" borderId="28" xfId="0" applyNumberFormat="1" applyFont="1" applyFill="1" applyBorder="1" applyAlignment="1">
      <alignment horizontal="right"/>
    </xf>
    <xf numFmtId="3" fontId="9" fillId="0" borderId="29" xfId="0" applyNumberFormat="1" applyFont="1" applyFill="1" applyBorder="1" applyAlignment="1">
      <alignment horizontal="right"/>
    </xf>
    <xf numFmtId="3" fontId="9" fillId="18" borderId="29" xfId="0" applyNumberFormat="1" applyFont="1" applyFill="1" applyBorder="1" applyAlignment="1">
      <alignment horizontal="right"/>
    </xf>
    <xf numFmtId="0" fontId="13" fillId="4" borderId="31" xfId="0" applyFont="1" applyFill="1" applyBorder="1" applyAlignment="1"/>
    <xf numFmtId="0" fontId="13" fillId="4" borderId="32" xfId="0" applyFont="1" applyFill="1" applyBorder="1" applyAlignment="1"/>
    <xf numFmtId="0" fontId="13" fillId="4" borderId="33" xfId="0" applyFont="1" applyFill="1" applyBorder="1" applyAlignment="1"/>
    <xf numFmtId="0" fontId="13" fillId="2" borderId="34" xfId="0" applyFont="1" applyFill="1" applyBorder="1"/>
    <xf numFmtId="164" fontId="13" fillId="7" borderId="35" xfId="2" applyNumberFormat="1" applyFont="1" applyFill="1" applyBorder="1" applyAlignment="1" applyProtection="1">
      <alignment horizontal="right"/>
    </xf>
    <xf numFmtId="164" fontId="10" fillId="8" borderId="34" xfId="2" applyNumberFormat="1" applyFont="1" applyFill="1" applyBorder="1" applyAlignment="1" applyProtection="1"/>
    <xf numFmtId="164" fontId="10" fillId="8" borderId="35" xfId="2" applyNumberFormat="1" applyFont="1" applyFill="1" applyBorder="1" applyAlignment="1" applyProtection="1">
      <alignment horizontal="right"/>
    </xf>
    <xf numFmtId="10" fontId="9" fillId="9" borderId="36" xfId="3" applyNumberFormat="1" applyFont="1" applyFill="1" applyBorder="1" applyAlignment="1" applyProtection="1"/>
    <xf numFmtId="164" fontId="21" fillId="2" borderId="34" xfId="2" applyNumberFormat="1" applyFont="1" applyFill="1" applyBorder="1" applyAlignment="1" applyProtection="1">
      <alignment horizontal="left"/>
    </xf>
    <xf numFmtId="164" fontId="21" fillId="2" borderId="35" xfId="2" applyNumberFormat="1" applyFont="1" applyFill="1" applyBorder="1" applyAlignment="1" applyProtection="1"/>
    <xf numFmtId="10" fontId="7" fillId="2" borderId="37" xfId="3" applyNumberFormat="1" applyFont="1" applyFill="1" applyBorder="1" applyAlignment="1">
      <alignment horizontal="right"/>
    </xf>
    <xf numFmtId="0" fontId="10" fillId="5" borderId="32" xfId="0" applyFont="1" applyFill="1" applyBorder="1"/>
    <xf numFmtId="0" fontId="16" fillId="5" borderId="32" xfId="0" applyFont="1" applyFill="1" applyBorder="1"/>
    <xf numFmtId="10" fontId="7" fillId="2" borderId="30" xfId="1" applyNumberFormat="1" applyFont="1" applyFill="1" applyBorder="1" applyAlignment="1" applyProtection="1">
      <alignment horizontal="right"/>
    </xf>
    <xf numFmtId="164" fontId="18" fillId="0" borderId="27" xfId="2" applyNumberFormat="1" applyFont="1" applyFill="1" applyBorder="1" applyAlignment="1" applyProtection="1"/>
    <xf numFmtId="0" fontId="41" fillId="0" borderId="27" xfId="0" applyFont="1" applyFill="1" applyBorder="1"/>
    <xf numFmtId="164" fontId="17" fillId="10" borderId="27" xfId="2" applyNumberFormat="1" applyFont="1" applyFill="1" applyBorder="1" applyAlignment="1" applyProtection="1">
      <alignment vertical="top"/>
    </xf>
    <xf numFmtId="3" fontId="17" fillId="0" borderId="39" xfId="0" applyNumberFormat="1" applyFont="1" applyFill="1" applyBorder="1" applyAlignment="1">
      <alignment horizontal="left" wrapText="1"/>
    </xf>
    <xf numFmtId="3" fontId="9" fillId="0" borderId="40" xfId="0" applyNumberFormat="1" applyFont="1" applyBorder="1"/>
    <xf numFmtId="164" fontId="18" fillId="0" borderId="40" xfId="2" applyNumberFormat="1" applyFont="1" applyFill="1" applyBorder="1" applyAlignment="1" applyProtection="1">
      <alignment horizontal="left"/>
    </xf>
    <xf numFmtId="3" fontId="17" fillId="0" borderId="39" xfId="0" applyNumberFormat="1" applyFont="1" applyFill="1" applyBorder="1" applyAlignment="1">
      <alignment horizontal="left"/>
    </xf>
    <xf numFmtId="3" fontId="13" fillId="4" borderId="41" xfId="0" applyNumberFormat="1" applyFont="1" applyFill="1" applyBorder="1" applyAlignment="1">
      <alignment horizontal="left"/>
    </xf>
    <xf numFmtId="3" fontId="13" fillId="4" borderId="42" xfId="0" applyNumberFormat="1" applyFont="1" applyFill="1" applyBorder="1" applyAlignment="1">
      <alignment horizontal="right"/>
    </xf>
    <xf numFmtId="0" fontId="13" fillId="4" borderId="43" xfId="0" applyFont="1" applyFill="1" applyBorder="1" applyAlignment="1">
      <alignment horizontal="right"/>
    </xf>
    <xf numFmtId="0" fontId="10" fillId="5" borderId="42" xfId="0" applyFont="1" applyFill="1" applyBorder="1" applyAlignment="1">
      <alignment horizontal="right"/>
    </xf>
    <xf numFmtId="0" fontId="10" fillId="6" borderId="44" xfId="0" applyFont="1" applyFill="1" applyBorder="1" applyAlignment="1">
      <alignment horizontal="center"/>
    </xf>
    <xf numFmtId="3" fontId="9" fillId="0" borderId="45" xfId="0" applyNumberFormat="1" applyFont="1" applyBorder="1"/>
    <xf numFmtId="3" fontId="17" fillId="0" borderId="42" xfId="0" applyNumberFormat="1" applyFont="1" applyBorder="1"/>
    <xf numFmtId="164" fontId="17" fillId="0" borderId="42" xfId="2" applyNumberFormat="1" applyFont="1" applyFill="1" applyBorder="1" applyAlignment="1" applyProtection="1">
      <alignment horizontal="left"/>
    </xf>
    <xf numFmtId="164" fontId="18" fillId="0" borderId="42" xfId="2" applyNumberFormat="1" applyFont="1" applyFill="1" applyBorder="1" applyAlignment="1" applyProtection="1">
      <alignment horizontal="left"/>
    </xf>
    <xf numFmtId="10" fontId="17" fillId="0" borderId="46" xfId="1" applyNumberFormat="1" applyFont="1" applyFill="1" applyBorder="1" applyAlignment="1" applyProtection="1">
      <alignment horizontal="right"/>
    </xf>
    <xf numFmtId="164" fontId="18" fillId="0" borderId="45" xfId="2" applyNumberFormat="1" applyFont="1" applyFill="1" applyBorder="1" applyAlignment="1" applyProtection="1">
      <alignment horizontal="left"/>
    </xf>
    <xf numFmtId="164" fontId="18" fillId="0" borderId="46" xfId="2" applyNumberFormat="1" applyFont="1" applyFill="1" applyBorder="1" applyAlignment="1" applyProtection="1">
      <alignment horizontal="left"/>
    </xf>
    <xf numFmtId="164" fontId="17" fillId="17" borderId="40" xfId="5" applyNumberFormat="1" applyFont="1" applyFill="1" applyBorder="1" applyAlignment="1">
      <alignment vertical="top" wrapText="1"/>
    </xf>
    <xf numFmtId="164" fontId="17" fillId="10" borderId="40" xfId="2" applyNumberFormat="1" applyFont="1" applyFill="1" applyBorder="1" applyAlignment="1" applyProtection="1">
      <alignment vertical="top"/>
    </xf>
    <xf numFmtId="3" fontId="9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18" fillId="0" borderId="40" xfId="0" applyFont="1" applyFill="1" applyBorder="1"/>
    <xf numFmtId="164" fontId="18" fillId="0" borderId="40" xfId="2" applyNumberFormat="1" applyFont="1" applyFill="1" applyBorder="1" applyAlignment="1" applyProtection="1"/>
    <xf numFmtId="0" fontId="30" fillId="2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29" xfId="0" applyFont="1" applyFill="1" applyBorder="1" applyAlignment="1">
      <alignment horizontal="left"/>
    </xf>
    <xf numFmtId="164" fontId="26" fillId="14" borderId="13" xfId="5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/>
    </xf>
    <xf numFmtId="0" fontId="4" fillId="0" borderId="28" xfId="0" applyFont="1" applyFill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10" fillId="5" borderId="31" xfId="0" applyFont="1" applyFill="1" applyBorder="1" applyAlignment="1">
      <alignment horizontal="left"/>
    </xf>
    <xf numFmtId="0" fontId="10" fillId="5" borderId="32" xfId="0" applyFont="1" applyFill="1" applyBorder="1" applyAlignment="1">
      <alignment horizontal="left"/>
    </xf>
    <xf numFmtId="0" fontId="10" fillId="5" borderId="38" xfId="0" applyFont="1" applyFill="1" applyBorder="1" applyAlignment="1">
      <alignment horizontal="left"/>
    </xf>
    <xf numFmtId="164" fontId="21" fillId="2" borderId="34" xfId="2" applyNumberFormat="1" applyFont="1" applyFill="1" applyBorder="1" applyAlignment="1" applyProtection="1">
      <alignment horizontal="center"/>
    </xf>
    <xf numFmtId="164" fontId="21" fillId="2" borderId="35" xfId="2" applyNumberFormat="1" applyFont="1" applyFill="1" applyBorder="1" applyAlignment="1" applyProtection="1">
      <alignment horizontal="center"/>
    </xf>
    <xf numFmtId="0" fontId="21" fillId="2" borderId="28" xfId="0" applyFont="1" applyFill="1" applyBorder="1" applyAlignment="1">
      <alignment horizontal="right"/>
    </xf>
    <xf numFmtId="0" fontId="21" fillId="2" borderId="35" xfId="0" applyFont="1" applyFill="1" applyBorder="1" applyAlignment="1">
      <alignment horizontal="right"/>
    </xf>
    <xf numFmtId="0" fontId="41" fillId="0" borderId="40" xfId="0" applyFont="1" applyFill="1" applyBorder="1"/>
    <xf numFmtId="0" fontId="1" fillId="0" borderId="45" xfId="0" applyFont="1" applyBorder="1"/>
    <xf numFmtId="3" fontId="40" fillId="0" borderId="42" xfId="0" applyNumberFormat="1" applyFont="1" applyBorder="1"/>
    <xf numFmtId="164" fontId="9" fillId="0" borderId="0" xfId="5" applyNumberFormat="1" applyFont="1" applyFill="1" applyBorder="1" applyAlignment="1" applyProtection="1">
      <alignment vertical="top" wrapText="1"/>
    </xf>
  </cellXfs>
  <cellStyles count="6">
    <cellStyle name="Hipervínculo" xfId="4" builtinId="8"/>
    <cellStyle name="Millares" xfId="5" builtinId="3"/>
    <cellStyle name="Millares_bb-150609" xfId="2"/>
    <cellStyle name="Normal" xfId="0" builtinId="0"/>
    <cellStyle name="Porcentaje" xfId="3" builtinId="5"/>
    <cellStyle name="Porcentual_bb-150609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Consolas" panose="020B0609020204030204" pitchFamily="49" charset="0"/>
              </a:rPr>
              <a:t>TONELADAS</a:t>
            </a:r>
            <a:r>
              <a:rPr lang="en-US" sz="1000" b="1" baseline="0">
                <a:latin typeface="Consolas" panose="020B0609020204030204" pitchFamily="49" charset="0"/>
              </a:rPr>
              <a:t> EXPORTACIÓN</a:t>
            </a:r>
            <a:endParaRPr lang="en-US" sz="1000" b="1">
              <a:latin typeface="Consolas" panose="020B0609020204030204" pitchFamily="49" charset="0"/>
            </a:endParaRPr>
          </a:p>
        </c:rich>
      </c:tx>
      <c:layout/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7317695285511597E-2"/>
          <c:y val="9.1657754010695203E-2"/>
          <c:w val="0.86957924812902498"/>
          <c:h val="0.810867264586578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p3d>
              <a:contourClr>
                <a:schemeClr val="tx2">
                  <a:lumMod val="60000"/>
                  <a:lumOff val="40000"/>
                </a:schemeClr>
              </a:contourClr>
            </a:sp3d>
          </c:spPr>
          <c:invertIfNegative val="0"/>
          <c:dPt>
            <c:idx val="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70E-4236-9D37-A8168DA624C7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70E-4236-9D37-A8168DA624C7}"/>
              </c:ext>
            </c:extLst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'tons x temp'!$A$14:$A$23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cat>
          <c:val>
            <c:numRef>
              <c:f>'tons x temp'!$N$14:$N$23</c:f>
              <c:numCache>
                <c:formatCode>#,##0</c:formatCode>
                <c:ptCount val="10"/>
                <c:pt idx="0">
                  <c:v>154972</c:v>
                </c:pt>
                <c:pt idx="1">
                  <c:v>168817</c:v>
                </c:pt>
                <c:pt idx="2">
                  <c:v>125243</c:v>
                </c:pt>
                <c:pt idx="3">
                  <c:v>204719</c:v>
                </c:pt>
                <c:pt idx="4">
                  <c:v>197297</c:v>
                </c:pt>
                <c:pt idx="5">
                  <c:v>200733</c:v>
                </c:pt>
                <c:pt idx="6">
                  <c:v>201443</c:v>
                </c:pt>
                <c:pt idx="7">
                  <c:v>156721</c:v>
                </c:pt>
                <c:pt idx="8">
                  <c:v>217539</c:v>
                </c:pt>
                <c:pt idx="9">
                  <c:v>192308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0E-4236-9D37-A8168DA62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58320"/>
        <c:axId val="1"/>
      </c:barChart>
      <c:catAx>
        <c:axId val="2119958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11995832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50800" dir="3000000" algn="ctr" rotWithShape="0">
        <a:schemeClr val="bg1">
          <a:lumMod val="65000"/>
          <a:alpha val="44000"/>
        </a:schemeClr>
      </a:outerShdw>
    </a:effectLst>
  </c:spPr>
  <c:txPr>
    <a:bodyPr rot="0" spcFirstLastPara="0" vertOverflow="ellipsis" horzOverflow="overflow" vert="horz" wrap="square" anchor="ctr" anchorCtr="1"/>
    <a:lstStyle/>
    <a:p>
      <a:pPr>
        <a:defRPr lang="es-AR"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Consolas" panose="020B0609020204030204" pitchFamily="49" charset="0"/>
              </a:rPr>
              <a:t>TONELADAS</a:t>
            </a:r>
            <a:r>
              <a:rPr lang="en-US" sz="1000" b="1" baseline="0">
                <a:latin typeface="Consolas" panose="020B0609020204030204" pitchFamily="49" charset="0"/>
              </a:rPr>
              <a:t> PROYECTO</a:t>
            </a:r>
            <a:endParaRPr lang="en-US" sz="1000" b="1">
              <a:latin typeface="Consolas" panose="020B0609020204030204" pitchFamily="49" charset="0"/>
            </a:endParaRPr>
          </a:p>
        </c:rich>
      </c:tx>
      <c:layout/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7317695285511597E-2"/>
          <c:y val="9.1657754010695203E-2"/>
          <c:w val="0.86957924812902498"/>
          <c:h val="0.810867264586578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p3d>
              <a:contourClr>
                <a:schemeClr val="tx2">
                  <a:lumMod val="60000"/>
                  <a:lumOff val="40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30C-4D19-950D-E34EAFABB6A4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30C-4D19-950D-E34EAFABB6A4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30C-4D19-950D-E34EAFABB6A4}"/>
              </c:ext>
            </c:extLst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'tons x temp'!$A$68:$A$72</c:f>
              <c:strCach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strCache>
            </c:strRef>
          </c:cat>
          <c:val>
            <c:numRef>
              <c:f>'tons x temp'!$N$68:$N$72</c:f>
              <c:numCache>
                <c:formatCode>#,##0</c:formatCode>
                <c:ptCount val="5"/>
                <c:pt idx="0">
                  <c:v>5777</c:v>
                </c:pt>
                <c:pt idx="1">
                  <c:v>6328</c:v>
                </c:pt>
                <c:pt idx="2">
                  <c:v>1507</c:v>
                </c:pt>
                <c:pt idx="3">
                  <c:v>5210</c:v>
                </c:pt>
                <c:pt idx="4">
                  <c:v>45601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0C-4D19-950D-E34EAFABB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58320"/>
        <c:axId val="1"/>
      </c:barChart>
      <c:catAx>
        <c:axId val="2119958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119958320"/>
        <c:crosses val="autoZero"/>
        <c:crossBetween val="between"/>
      </c:valAx>
      <c:spPr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50800" dir="3000000" algn="ctr" rotWithShape="0">
        <a:schemeClr val="bg1">
          <a:lumMod val="65000"/>
          <a:alpha val="44000"/>
        </a:schemeClr>
      </a:outerShdw>
    </a:effectLst>
  </c:spPr>
  <c:txPr>
    <a:bodyPr rot="0" spcFirstLastPara="0" vertOverflow="ellipsis" horzOverflow="overflow" vert="horz" wrap="square" anchor="ctr" anchorCtr="1"/>
    <a:lstStyle/>
    <a:p>
      <a:pPr>
        <a:defRPr lang="es-AR"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Consolas" panose="020B0609020204030204" pitchFamily="49" charset="0"/>
              </a:rPr>
              <a:t>TONELADAS</a:t>
            </a:r>
            <a:r>
              <a:rPr lang="en-US" sz="1000" b="1" baseline="0">
                <a:latin typeface="Consolas" panose="020B0609020204030204" pitchFamily="49" charset="0"/>
              </a:rPr>
              <a:t> IMPORTACIÓN</a:t>
            </a:r>
            <a:endParaRPr lang="en-US" sz="1000" b="1">
              <a:latin typeface="Consolas" panose="020B0609020204030204" pitchFamily="49" charset="0"/>
            </a:endParaRPr>
          </a:p>
        </c:rich>
      </c:tx>
      <c:layout/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5033286598750693E-2"/>
          <c:y val="0.24420082058292955"/>
          <c:w val="0.58780293853879495"/>
          <c:h val="0.596755678099754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p3d>
              <a:contourClr>
                <a:schemeClr val="tx2">
                  <a:lumMod val="60000"/>
                  <a:lumOff val="40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9BB-4CA7-A55C-1EA2123BD0E2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9BB-4CA7-A55C-1EA2123BD0E2}"/>
              </c:ext>
            </c:extLst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'tons x temp'!$A$52:$A$53</c:f>
              <c:strCache>
                <c:ptCount val="2"/>
                <c:pt idx="0">
                  <c:v>2016</c:v>
                </c:pt>
                <c:pt idx="1">
                  <c:v>2017</c:v>
                </c:pt>
              </c:strCache>
            </c:strRef>
          </c:cat>
          <c:val>
            <c:numRef>
              <c:f>'tons x temp'!$N$52:$N$53</c:f>
              <c:numCache>
                <c:formatCode>#,##0</c:formatCode>
                <c:ptCount val="2"/>
                <c:pt idx="0">
                  <c:v>5945.8</c:v>
                </c:pt>
                <c:pt idx="1">
                  <c:v>47625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BB-4CA7-A55C-1EA2123BD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58320"/>
        <c:axId val="1"/>
      </c:barChart>
      <c:catAx>
        <c:axId val="2119958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119958320"/>
        <c:crosses val="autoZero"/>
        <c:crossBetween val="between"/>
      </c:valAx>
      <c:spPr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50800" dir="3000000" algn="ctr" rotWithShape="0">
        <a:schemeClr val="bg1">
          <a:lumMod val="65000"/>
          <a:alpha val="44000"/>
        </a:schemeClr>
      </a:outerShdw>
    </a:effectLst>
  </c:spPr>
  <c:txPr>
    <a:bodyPr rot="0" spcFirstLastPara="0" vertOverflow="ellipsis" horzOverflow="overflow" vert="horz" wrap="square" anchor="ctr" anchorCtr="1"/>
    <a:lstStyle/>
    <a:p>
      <a:pPr>
        <a:defRPr lang="es-AR"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Consolas" panose="020B0609020204030204" pitchFamily="49" charset="0"/>
              </a:rPr>
              <a:t>DESCARGA</a:t>
            </a:r>
          </a:p>
        </c:rich>
      </c:tx>
      <c:layout/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675692817679899"/>
          <c:y val="6.3321377277383795E-2"/>
          <c:w val="0.80735421528212603"/>
          <c:h val="0.824936006710501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'conts x temp'!$O$12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p3d>
              <a:contourClr>
                <a:schemeClr val="tx2">
                  <a:lumMod val="60000"/>
                  <a:lumOff val="40000"/>
                </a:schemeClr>
              </a:contourClr>
            </a:sp3d>
          </c:spPr>
          <c:invertIfNegative val="0"/>
          <c:dPt>
            <c:idx val="1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DAD-43BC-B657-BA983F0101E6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DAD-43BC-B657-BA983F0101E6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DAD-43BC-B657-BA983F0101E6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DAD-43BC-B657-BA983F0101E6}"/>
              </c:ext>
            </c:extLst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800" b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'conts x temp'!$A$13:$B$32</c:f>
              <c:multiLvlStrCache>
                <c:ptCount val="20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</c:lvl>
              </c:multiLvlStrCache>
            </c:multiLvlStrRef>
          </c:cat>
          <c:val>
            <c:numRef>
              <c:f>'conts x temp'!$O$13:$O$32</c:f>
              <c:numCache>
                <c:formatCode>General</c:formatCode>
                <c:ptCount val="20"/>
                <c:pt idx="0">
                  <c:v>2559</c:v>
                </c:pt>
                <c:pt idx="1">
                  <c:v>4480</c:v>
                </c:pt>
                <c:pt idx="2">
                  <c:v>2578</c:v>
                </c:pt>
                <c:pt idx="3">
                  <c:v>5179</c:v>
                </c:pt>
                <c:pt idx="4">
                  <c:v>2165</c:v>
                </c:pt>
                <c:pt idx="5">
                  <c:v>2857</c:v>
                </c:pt>
                <c:pt idx="6">
                  <c:v>2226</c:v>
                </c:pt>
                <c:pt idx="7">
                  <c:v>6953</c:v>
                </c:pt>
                <c:pt idx="8">
                  <c:v>2348</c:v>
                </c:pt>
                <c:pt idx="9">
                  <c:v>5722</c:v>
                </c:pt>
                <c:pt idx="10">
                  <c:v>1297</c:v>
                </c:pt>
                <c:pt idx="11">
                  <c:v>7364</c:v>
                </c:pt>
                <c:pt idx="12">
                  <c:v>1775</c:v>
                </c:pt>
                <c:pt idx="13">
                  <c:v>6965</c:v>
                </c:pt>
                <c:pt idx="14">
                  <c:v>751</c:v>
                </c:pt>
                <c:pt idx="15">
                  <c:v>5467</c:v>
                </c:pt>
                <c:pt idx="16">
                  <c:v>1138</c:v>
                </c:pt>
                <c:pt idx="17">
                  <c:v>7511</c:v>
                </c:pt>
                <c:pt idx="18">
                  <c:v>3452</c:v>
                </c:pt>
                <c:pt idx="19">
                  <c:v>5620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AD-43BC-B657-BA983F010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56656"/>
        <c:axId val="1"/>
      </c:barChart>
      <c:catAx>
        <c:axId val="211995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1199566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50800" dir="3000000" algn="ctr" rotWithShape="0">
        <a:srgbClr val="000000">
          <a:alpha val="44000"/>
        </a:srgbClr>
      </a:outerShdw>
    </a:effectLst>
  </c:spPr>
  <c:txPr>
    <a:bodyPr rot="0" spcFirstLastPara="0" vertOverflow="ellipsis" horzOverflow="overflow" vert="horz" wrap="square" anchor="ctr" anchorCtr="1"/>
    <a:lstStyle/>
    <a:p>
      <a:pPr>
        <a:defRPr lang="es-AR"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latin typeface="Consolas" panose="020B0609020204030204" pitchFamily="49" charset="0"/>
              </a:rPr>
              <a:t>CARGA</a:t>
            </a:r>
          </a:p>
        </c:rich>
      </c:tx>
      <c:layout/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675692817679899"/>
          <c:y val="6.3321377277383795E-2"/>
          <c:w val="0.80735421528212603"/>
          <c:h val="0.824936006710501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'conts x temp'!$O$12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  <a:sp3d>
              <a:contourClr>
                <a:schemeClr val="tx2">
                  <a:lumMod val="60000"/>
                  <a:lumOff val="40000"/>
                </a:schemeClr>
              </a:contourClr>
            </a:sp3d>
          </c:spPr>
          <c:invertIfNegative val="0"/>
          <c:dPt>
            <c:idx val="1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75A-4C08-9518-742EBFFB9E69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75A-4C08-9518-742EBFFB9E69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75A-4C08-9518-742EBFFB9E69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  <a:sp3d>
                <a:contourClr>
                  <a:schemeClr val="tx2">
                    <a:lumMod val="60000"/>
                    <a:lumOff val="40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75A-4C08-9518-742EBFFB9E69}"/>
              </c:ext>
            </c:extLst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800" b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'conts x temp'!$A$70:$B$89</c:f>
              <c:multiLvlStrCache>
                <c:ptCount val="20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</c:lvl>
              </c:multiLvlStrCache>
            </c:multiLvlStrRef>
          </c:cat>
          <c:val>
            <c:numRef>
              <c:f>'conts x temp'!$O$70:$O$89</c:f>
              <c:numCache>
                <c:formatCode>General</c:formatCode>
                <c:ptCount val="20"/>
                <c:pt idx="0">
                  <c:v>2447</c:v>
                </c:pt>
                <c:pt idx="1">
                  <c:v>4556</c:v>
                </c:pt>
                <c:pt idx="2">
                  <c:v>2554</c:v>
                </c:pt>
                <c:pt idx="3">
                  <c:v>5574</c:v>
                </c:pt>
                <c:pt idx="4">
                  <c:v>2503</c:v>
                </c:pt>
                <c:pt idx="5">
                  <c:v>3066</c:v>
                </c:pt>
                <c:pt idx="6">
                  <c:v>2394</c:v>
                </c:pt>
                <c:pt idx="7">
                  <c:v>6346</c:v>
                </c:pt>
                <c:pt idx="8">
                  <c:v>2180</c:v>
                </c:pt>
                <c:pt idx="9">
                  <c:v>6008</c:v>
                </c:pt>
                <c:pt idx="10">
                  <c:v>1327</c:v>
                </c:pt>
                <c:pt idx="11">
                  <c:v>7099</c:v>
                </c:pt>
                <c:pt idx="12">
                  <c:v>1688</c:v>
                </c:pt>
                <c:pt idx="13">
                  <c:v>7112</c:v>
                </c:pt>
                <c:pt idx="14">
                  <c:v>917</c:v>
                </c:pt>
                <c:pt idx="15">
                  <c:v>5521</c:v>
                </c:pt>
                <c:pt idx="16">
                  <c:v>1157</c:v>
                </c:pt>
                <c:pt idx="17">
                  <c:v>7574</c:v>
                </c:pt>
                <c:pt idx="18">
                  <c:v>2075</c:v>
                </c:pt>
                <c:pt idx="19">
                  <c:v>5564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75A-4C08-9518-742EBFFB9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62896"/>
        <c:axId val="1"/>
      </c:barChart>
      <c:catAx>
        <c:axId val="2119962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1199628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50800" dir="3000000" algn="ctr" rotWithShape="0">
        <a:srgbClr val="000000">
          <a:alpha val="44000"/>
        </a:srgbClr>
      </a:outerShdw>
    </a:effectLst>
  </c:spPr>
  <c:txPr>
    <a:bodyPr rot="0" spcFirstLastPara="0" vertOverflow="ellipsis" horzOverflow="overflow" vert="horz" wrap="square" anchor="ctr" anchorCtr="1"/>
    <a:lstStyle/>
    <a:p>
      <a:pPr>
        <a:defRPr lang="es-AR"/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47</xdr:row>
      <xdr:rowOff>22167</xdr:rowOff>
    </xdr:from>
    <xdr:to>
      <xdr:col>6</xdr:col>
      <xdr:colOff>246231</xdr:colOff>
      <xdr:row>54</xdr:row>
      <xdr:rowOff>37407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>
        <a:xfrm>
          <a:off x="600075" y="7308215"/>
          <a:ext cx="3246120" cy="1082040"/>
        </a:xfrm>
        <a:prstGeom prst="rect">
          <a:avLst/>
        </a:prstGeom>
        <a:noFill/>
        <a:ln w="9525">
          <a:noFill/>
          <a:round/>
        </a:ln>
        <a:effectLst/>
      </xdr:spPr>
      <xdr:txBody>
        <a:bodyPr vertOverflow="clip" wrap="square" lIns="90000" tIns="46800" rIns="90000" bIns="46800" anchor="t" upright="1"/>
        <a:lstStyle/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Contenedores Puerto de Bahía Blanca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Avda. de las Colectividades s/n – Puerto Ing.White – Bahía Blanca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Provincia de Buenos Aires – República Argentina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Área Administración Tel.: +54 (0291) 4571543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Área Operativa Tel.: +54 (0291) 4571506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Área Logística Tel.: +54 (0291) 4571466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+54 (0291) 4571622 Int.: 204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T. S. P. Patagonia Norte S.A.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E mail: info@patagonia-norte.com.ar</a:t>
          </a:r>
        </a:p>
        <a:p>
          <a:pPr algn="ctr" rtl="0">
            <a:defRPr sz="1000"/>
          </a:pPr>
          <a:r>
            <a:rPr lang="es-AR" sz="6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Web: www.patagonia-norte.com.ar</a:t>
          </a:r>
        </a:p>
      </xdr:txBody>
    </xdr:sp>
    <xdr:clientData/>
  </xdr:twoCellAnchor>
  <xdr:twoCellAnchor>
    <xdr:from>
      <xdr:col>0</xdr:col>
      <xdr:colOff>507076</xdr:colOff>
      <xdr:row>8</xdr:row>
      <xdr:rowOff>30480</xdr:rowOff>
    </xdr:from>
    <xdr:to>
      <xdr:col>6</xdr:col>
      <xdr:colOff>507770</xdr:colOff>
      <xdr:row>9</xdr:row>
      <xdr:rowOff>95250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>
        <a:xfrm>
          <a:off x="507076" y="1325880"/>
          <a:ext cx="3601144" cy="321945"/>
        </a:xfrm>
        <a:prstGeom prst="rect">
          <a:avLst/>
        </a:prstGeom>
        <a:solidFill>
          <a:srgbClr val="FFFFFF"/>
        </a:solidFill>
        <a:ln w="9525">
          <a:noFill/>
          <a:rou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600" b="1" i="0" u="none" strike="noStrike" baseline="0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twoCellAnchor>
  <xdr:twoCellAnchor editAs="oneCell">
    <xdr:from>
      <xdr:col>0</xdr:col>
      <xdr:colOff>485775</xdr:colOff>
      <xdr:row>16</xdr:row>
      <xdr:rowOff>38100</xdr:rowOff>
    </xdr:from>
    <xdr:to>
      <xdr:col>7</xdr:col>
      <xdr:colOff>0</xdr:colOff>
      <xdr:row>35</xdr:row>
      <xdr:rowOff>95250</xdr:rowOff>
    </xdr:to>
    <xdr:pic>
      <xdr:nvPicPr>
        <xdr:cNvPr id="3981572" name="Picture 4033">
          <a:extLst>
            <a:ext uri="{FF2B5EF4-FFF2-40B4-BE49-F238E27FC236}">
              <a16:creationId xmlns:a16="http://schemas.microsoft.com/office/drawing/2014/main" id="{00000000-0008-0000-0000-000004C13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5775" y="2600325"/>
          <a:ext cx="3714750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600075</xdr:colOff>
      <xdr:row>12</xdr:row>
      <xdr:rowOff>104776</xdr:rowOff>
    </xdr:from>
    <xdr:to>
      <xdr:col>6</xdr:col>
      <xdr:colOff>315190</xdr:colOff>
      <xdr:row>15</xdr:row>
      <xdr:rowOff>156211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600075" y="2057400"/>
          <a:ext cx="3315335" cy="504825"/>
        </a:xfrm>
        <a:prstGeom prst="rect">
          <a:avLst/>
        </a:prstGeom>
        <a:solidFill>
          <a:srgbClr val="FFFFFF"/>
        </a:solidFill>
        <a:ln w="9525">
          <a:noFill/>
          <a:rou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900" b="1" i="0" u="none" strike="noStrike" baseline="0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Terminal de Contenedores del Puerto de Bahía Blanca </a:t>
          </a:r>
          <a:r>
            <a:rPr lang="es-AR" sz="900" b="0" i="0" u="none" strike="noStrike" baseline="0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- T. S. P. Patagonia Norte S.A. Provincia de Buenos Aires - República Argentina</a:t>
          </a:r>
        </a:p>
        <a:p>
          <a:pPr algn="ctr" rtl="0">
            <a:defRPr sz="1000"/>
          </a:pPr>
          <a:endParaRPr lang="es-AR" sz="800" b="0" i="0" u="none" strike="noStrike" baseline="0">
            <a:solidFill>
              <a:srgbClr val="000000"/>
            </a:solidFill>
            <a:latin typeface="Arial" pitchFamily="7" charset="0"/>
            <a:cs typeface="Arial" pitchFamily="7" charset="0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5</xdr:col>
      <xdr:colOff>76200</xdr:colOff>
      <xdr:row>7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00150" y="0"/>
          <a:ext cx="18764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2</xdr:col>
      <xdr:colOff>504825</xdr:colOff>
      <xdr:row>7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" y="28575"/>
          <a:ext cx="18764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476250</xdr:colOff>
      <xdr:row>7</xdr:row>
      <xdr:rowOff>133350</xdr:rowOff>
    </xdr:to>
    <xdr:pic>
      <xdr:nvPicPr>
        <xdr:cNvPr id="3650867" name="Imagen 1">
          <a:extLst>
            <a:ext uri="{FF2B5EF4-FFF2-40B4-BE49-F238E27FC236}">
              <a16:creationId xmlns:a16="http://schemas.microsoft.com/office/drawing/2014/main" id="{00000000-0008-0000-0200-000033B53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" y="28575"/>
          <a:ext cx="1905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476250</xdr:colOff>
      <xdr:row>7</xdr:row>
      <xdr:rowOff>133350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" y="28575"/>
          <a:ext cx="1905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561975</xdr:colOff>
      <xdr:row>7</xdr:row>
      <xdr:rowOff>133350</xdr:rowOff>
    </xdr:to>
    <xdr:pic>
      <xdr:nvPicPr>
        <xdr:cNvPr id="3538301" name="Imagen 6">
          <a:extLst>
            <a:ext uri="{FF2B5EF4-FFF2-40B4-BE49-F238E27FC236}">
              <a16:creationId xmlns:a16="http://schemas.microsoft.com/office/drawing/2014/main" id="{00000000-0008-0000-0400-00007DFD3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" y="38100"/>
          <a:ext cx="19621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104775</xdr:colOff>
      <xdr:row>7</xdr:row>
      <xdr:rowOff>142875</xdr:rowOff>
    </xdr:to>
    <xdr:pic>
      <xdr:nvPicPr>
        <xdr:cNvPr id="3548533" name="Imagen 1">
          <a:extLst>
            <a:ext uri="{FF2B5EF4-FFF2-40B4-BE49-F238E27FC236}">
              <a16:creationId xmlns:a16="http://schemas.microsoft.com/office/drawing/2014/main" id="{00000000-0008-0000-0500-000075253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" y="38100"/>
          <a:ext cx="1905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23</xdr:row>
      <xdr:rowOff>95250</xdr:rowOff>
    </xdr:from>
    <xdr:to>
      <xdr:col>13</xdr:col>
      <xdr:colOff>438150</xdr:colOff>
      <xdr:row>45</xdr:row>
      <xdr:rowOff>95250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0</xdr:row>
      <xdr:rowOff>38100</xdr:rowOff>
    </xdr:from>
    <xdr:to>
      <xdr:col>4</xdr:col>
      <xdr:colOff>323850</xdr:colOff>
      <xdr:row>7</xdr:row>
      <xdr:rowOff>142875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100" y="38100"/>
          <a:ext cx="19526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  <xdr:twoCellAnchor>
    <xdr:from>
      <xdr:col>0</xdr:col>
      <xdr:colOff>66675</xdr:colOff>
      <xdr:row>72</xdr:row>
      <xdr:rowOff>57151</xdr:rowOff>
    </xdr:from>
    <xdr:to>
      <xdr:col>13</xdr:col>
      <xdr:colOff>438150</xdr:colOff>
      <xdr:row>84</xdr:row>
      <xdr:rowOff>76201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66674</xdr:colOff>
      <xdr:row>53</xdr:row>
      <xdr:rowOff>123824</xdr:rowOff>
    </xdr:from>
    <xdr:to>
      <xdr:col>13</xdr:col>
      <xdr:colOff>438150</xdr:colOff>
      <xdr:row>61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32</xdr:row>
      <xdr:rowOff>142875</xdr:rowOff>
    </xdr:from>
    <xdr:to>
      <xdr:col>14</xdr:col>
      <xdr:colOff>504825</xdr:colOff>
      <xdr:row>65</xdr:row>
      <xdr:rowOff>85725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89</xdr:row>
      <xdr:rowOff>66675</xdr:rowOff>
    </xdr:from>
    <xdr:to>
      <xdr:col>14</xdr:col>
      <xdr:colOff>504825</xdr:colOff>
      <xdr:row>120</xdr:row>
      <xdr:rowOff>123825</xdr:rowOff>
    </xdr:to>
    <xdr:graphicFrame macro="">
      <xdr:nvGraphicFramePr>
        <xdr:cNvPr id="3" name="Gráfico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0</xdr:row>
      <xdr:rowOff>38100</xdr:rowOff>
    </xdr:from>
    <xdr:to>
      <xdr:col>4</xdr:col>
      <xdr:colOff>228600</xdr:colOff>
      <xdr:row>7</xdr:row>
      <xdr:rowOff>142875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625" y="38100"/>
          <a:ext cx="1905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4</xdr:col>
      <xdr:colOff>161925</xdr:colOff>
      <xdr:row>7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100" y="38100"/>
          <a:ext cx="1905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4506668294322"/>
  </sheetPr>
  <dimension ref="A1:G55"/>
  <sheetViews>
    <sheetView showGridLines="0" tabSelected="1" workbookViewId="0">
      <selection activeCell="C12" sqref="C12"/>
    </sheetView>
  </sheetViews>
  <sheetFormatPr baseColWidth="10" defaultColWidth="9" defaultRowHeight="12.75"/>
  <sheetData>
    <row r="1" spans="1:7">
      <c r="A1" s="245"/>
      <c r="B1" s="245"/>
      <c r="C1" s="245"/>
      <c r="D1" s="245"/>
      <c r="E1" s="245"/>
      <c r="F1" s="245"/>
      <c r="G1" s="245"/>
    </row>
    <row r="2" spans="1:7">
      <c r="A2" s="245"/>
      <c r="B2" s="245"/>
      <c r="C2" s="245"/>
      <c r="D2" s="245"/>
      <c r="E2" s="245"/>
      <c r="F2" s="245"/>
      <c r="G2" s="245"/>
    </row>
    <row r="3" spans="1:7">
      <c r="A3" s="245"/>
      <c r="B3" s="245"/>
      <c r="C3" s="245"/>
      <c r="D3" s="245"/>
      <c r="E3" s="245"/>
      <c r="F3" s="245"/>
      <c r="G3" s="245"/>
    </row>
    <row r="4" spans="1:7">
      <c r="A4" s="245"/>
      <c r="B4" s="245"/>
      <c r="C4" s="245"/>
      <c r="D4" s="245"/>
      <c r="E4" s="245"/>
      <c r="F4" s="245"/>
      <c r="G4" s="245"/>
    </row>
    <row r="5" spans="1:7">
      <c r="A5" s="245"/>
      <c r="B5" s="245"/>
      <c r="C5" s="245"/>
      <c r="D5" s="245"/>
      <c r="E5" s="245"/>
      <c r="F5" s="245"/>
      <c r="G5" s="245"/>
    </row>
    <row r="6" spans="1:7">
      <c r="A6" s="245"/>
      <c r="B6" s="245"/>
      <c r="C6" s="245"/>
      <c r="D6" s="245"/>
      <c r="E6" s="245"/>
      <c r="F6" s="245"/>
      <c r="G6" s="245"/>
    </row>
    <row r="7" spans="1:7">
      <c r="A7" s="245"/>
      <c r="B7" s="245"/>
      <c r="C7" s="245"/>
      <c r="D7" s="245"/>
      <c r="E7" s="245"/>
      <c r="F7" s="245"/>
      <c r="G7" s="245"/>
    </row>
    <row r="8" spans="1:7">
      <c r="A8" s="245"/>
      <c r="B8" s="245"/>
      <c r="C8" s="245"/>
      <c r="D8" s="245"/>
      <c r="E8" s="245"/>
      <c r="F8" s="245"/>
      <c r="G8" s="245"/>
    </row>
    <row r="9" spans="1:7" ht="20.25">
      <c r="A9" s="246"/>
      <c r="B9" s="247"/>
      <c r="C9" s="247"/>
      <c r="D9" s="247"/>
      <c r="E9" s="247"/>
      <c r="F9" s="247"/>
      <c r="G9" s="247"/>
    </row>
    <row r="10" spans="1:7">
      <c r="A10" s="245"/>
      <c r="B10" s="245"/>
      <c r="C10" s="245"/>
      <c r="D10" s="245"/>
      <c r="E10" s="245"/>
      <c r="F10" s="245"/>
      <c r="G10" s="245"/>
    </row>
    <row r="11" spans="1:7" ht="15.75" customHeight="1">
      <c r="A11" s="245"/>
      <c r="B11" s="248"/>
      <c r="C11" s="331" t="s">
        <v>446</v>
      </c>
      <c r="D11" s="331"/>
      <c r="E11" s="331"/>
      <c r="F11" s="245"/>
      <c r="G11" s="245"/>
    </row>
    <row r="12" spans="1:7">
      <c r="A12" s="245"/>
      <c r="B12" s="245"/>
      <c r="C12" s="245"/>
      <c r="D12" s="245"/>
      <c r="E12" s="245"/>
      <c r="F12" s="245"/>
      <c r="G12" s="245"/>
    </row>
    <row r="13" spans="1:7">
      <c r="A13" s="245"/>
      <c r="B13" s="245"/>
      <c r="C13" s="245"/>
      <c r="D13" s="245"/>
      <c r="E13" s="245"/>
      <c r="F13" s="245"/>
      <c r="G13" s="245"/>
    </row>
    <row r="14" spans="1:7">
      <c r="A14" s="245"/>
      <c r="B14" s="245"/>
      <c r="C14" s="245"/>
      <c r="D14" s="245"/>
      <c r="E14" s="245"/>
      <c r="F14" s="245"/>
      <c r="G14" s="245"/>
    </row>
    <row r="15" spans="1:7">
      <c r="A15" s="245"/>
      <c r="B15" s="245"/>
      <c r="C15" s="245"/>
      <c r="D15" s="245"/>
      <c r="E15" s="245"/>
      <c r="F15" s="245"/>
      <c r="G15" s="245"/>
    </row>
    <row r="16" spans="1:7">
      <c r="A16" s="245"/>
      <c r="B16" s="245"/>
      <c r="C16" s="245"/>
      <c r="D16" s="245"/>
      <c r="E16" s="245"/>
      <c r="F16" s="245"/>
      <c r="G16" s="245"/>
    </row>
    <row r="17" spans="1:7">
      <c r="A17" s="245"/>
      <c r="B17" s="245"/>
      <c r="C17" s="245"/>
      <c r="D17" s="245"/>
      <c r="E17" s="245"/>
      <c r="F17" s="245"/>
      <c r="G17" s="245"/>
    </row>
    <row r="18" spans="1:7">
      <c r="A18" s="245"/>
      <c r="B18" s="245"/>
      <c r="C18" s="245"/>
      <c r="D18" s="245"/>
      <c r="E18" s="245"/>
      <c r="F18" s="245"/>
      <c r="G18" s="245"/>
    </row>
    <row r="19" spans="1:7">
      <c r="A19" s="245"/>
      <c r="B19" s="245"/>
      <c r="C19" s="245"/>
      <c r="D19" s="245"/>
      <c r="E19" s="245"/>
      <c r="F19" s="245"/>
      <c r="G19" s="245"/>
    </row>
    <row r="20" spans="1:7">
      <c r="A20" s="245"/>
      <c r="B20" s="245"/>
      <c r="C20" s="245"/>
      <c r="D20" s="245"/>
      <c r="E20" s="245"/>
      <c r="F20" s="245"/>
      <c r="G20" s="245"/>
    </row>
    <row r="21" spans="1:7">
      <c r="A21" s="245"/>
      <c r="B21" s="245"/>
      <c r="C21" s="245"/>
      <c r="D21" s="245"/>
      <c r="E21" s="245"/>
      <c r="F21" s="245"/>
      <c r="G21" s="245"/>
    </row>
    <row r="22" spans="1:7">
      <c r="A22" s="245"/>
      <c r="B22" s="245"/>
      <c r="C22" s="245"/>
      <c r="D22" s="245"/>
      <c r="E22" s="245"/>
      <c r="F22" s="245"/>
      <c r="G22" s="245"/>
    </row>
    <row r="23" spans="1:7">
      <c r="A23" s="245"/>
      <c r="B23" s="245"/>
      <c r="C23" s="245"/>
      <c r="D23" s="245"/>
      <c r="E23" s="245"/>
      <c r="F23" s="245"/>
      <c r="G23" s="245"/>
    </row>
    <row r="24" spans="1:7">
      <c r="A24" s="245"/>
      <c r="B24" s="245"/>
      <c r="C24" s="245"/>
      <c r="D24" s="245"/>
      <c r="E24" s="245"/>
      <c r="F24" s="245"/>
      <c r="G24" s="245"/>
    </row>
    <row r="25" spans="1:7">
      <c r="A25" s="245"/>
      <c r="B25" s="245"/>
      <c r="C25" s="245"/>
      <c r="D25" s="245"/>
      <c r="E25" s="245"/>
      <c r="F25" s="245"/>
      <c r="G25" s="245"/>
    </row>
    <row r="26" spans="1:7">
      <c r="A26" s="245"/>
      <c r="B26" s="245"/>
      <c r="C26" s="245"/>
      <c r="D26" s="245"/>
      <c r="E26" s="245"/>
      <c r="F26" s="245"/>
      <c r="G26" s="245"/>
    </row>
    <row r="27" spans="1:7">
      <c r="A27" s="245"/>
      <c r="B27" s="245"/>
      <c r="C27" s="245"/>
      <c r="D27" s="245"/>
      <c r="E27" s="245"/>
      <c r="F27" s="245"/>
      <c r="G27" s="245"/>
    </row>
    <row r="28" spans="1:7">
      <c r="A28" s="245"/>
      <c r="B28" s="245"/>
      <c r="C28" s="245"/>
      <c r="D28" s="245"/>
      <c r="E28" s="245"/>
      <c r="F28" s="245"/>
      <c r="G28" s="245"/>
    </row>
    <row r="29" spans="1:7">
      <c r="A29" s="245"/>
      <c r="B29" s="245"/>
      <c r="C29" s="245"/>
      <c r="D29" s="245"/>
      <c r="E29" s="245"/>
      <c r="F29" s="245"/>
      <c r="G29" s="245"/>
    </row>
    <row r="30" spans="1:7">
      <c r="A30" s="245"/>
      <c r="B30" s="245"/>
      <c r="C30" s="245"/>
      <c r="D30" s="245"/>
      <c r="E30" s="245"/>
      <c r="F30" s="245"/>
      <c r="G30" s="245"/>
    </row>
    <row r="31" spans="1:7">
      <c r="A31" s="245"/>
      <c r="B31" s="245"/>
      <c r="C31" s="245"/>
      <c r="D31" s="245"/>
      <c r="E31" s="245"/>
      <c r="F31" s="245"/>
      <c r="G31" s="245"/>
    </row>
    <row r="32" spans="1:7">
      <c r="A32" s="245"/>
      <c r="B32" s="245"/>
      <c r="C32" s="245"/>
      <c r="D32" s="245"/>
      <c r="E32" s="245"/>
      <c r="F32" s="245"/>
      <c r="G32" s="245"/>
    </row>
    <row r="33" spans="1:7">
      <c r="A33" s="245"/>
      <c r="B33" s="245"/>
      <c r="C33" s="245"/>
      <c r="D33" s="245"/>
      <c r="E33" s="245"/>
      <c r="F33" s="245"/>
      <c r="G33" s="245"/>
    </row>
    <row r="34" spans="1:7">
      <c r="A34" s="245"/>
      <c r="B34" s="245"/>
      <c r="C34" s="245"/>
      <c r="D34" s="245"/>
      <c r="E34" s="245"/>
      <c r="F34" s="245"/>
      <c r="G34" s="245"/>
    </row>
    <row r="35" spans="1:7">
      <c r="A35" s="245"/>
      <c r="B35" s="245"/>
      <c r="C35" s="245"/>
      <c r="D35" s="245"/>
      <c r="E35" s="245"/>
      <c r="F35" s="245"/>
      <c r="G35" s="245"/>
    </row>
    <row r="36" spans="1:7">
      <c r="A36" s="245"/>
      <c r="B36" s="245"/>
      <c r="C36" s="245"/>
      <c r="D36" s="245"/>
      <c r="E36" s="245"/>
      <c r="F36" s="245"/>
      <c r="G36" s="245"/>
    </row>
    <row r="37" spans="1:7">
      <c r="A37" s="245"/>
      <c r="B37" s="245"/>
      <c r="C37" s="245"/>
      <c r="D37" s="249" t="s">
        <v>0</v>
      </c>
      <c r="E37" s="245"/>
      <c r="F37" s="245"/>
      <c r="G37" s="245"/>
    </row>
    <row r="38" spans="1:7">
      <c r="A38" s="245"/>
      <c r="B38" s="245"/>
      <c r="C38" s="250"/>
      <c r="D38" s="251" t="s">
        <v>1</v>
      </c>
      <c r="E38" s="250"/>
      <c r="F38" s="245"/>
      <c r="G38" s="245"/>
    </row>
    <row r="39" spans="1:7">
      <c r="A39" s="245"/>
      <c r="B39" s="245"/>
      <c r="C39" s="252"/>
      <c r="D39" s="251" t="s">
        <v>2</v>
      </c>
      <c r="E39" s="252"/>
      <c r="F39" s="253"/>
      <c r="G39" s="245"/>
    </row>
    <row r="40" spans="1:7">
      <c r="A40" s="245"/>
      <c r="B40" s="245"/>
      <c r="C40" s="254"/>
      <c r="D40" s="251" t="s">
        <v>3</v>
      </c>
      <c r="E40" s="252"/>
      <c r="F40" s="253"/>
      <c r="G40" s="245"/>
    </row>
    <row r="41" spans="1:7">
      <c r="A41" s="245"/>
      <c r="B41" s="245"/>
      <c r="C41" s="254"/>
      <c r="D41" s="251" t="s">
        <v>4</v>
      </c>
      <c r="E41" s="252"/>
      <c r="F41" s="253"/>
      <c r="G41" s="245"/>
    </row>
    <row r="42" spans="1:7">
      <c r="A42" s="245"/>
      <c r="B42" s="245"/>
      <c r="C42" s="254"/>
      <c r="D42" s="255" t="s">
        <v>5</v>
      </c>
      <c r="E42" s="252"/>
      <c r="F42" s="253"/>
      <c r="G42" s="245"/>
    </row>
    <row r="43" spans="1:7">
      <c r="A43" s="245"/>
      <c r="B43" s="245"/>
      <c r="C43" s="254"/>
      <c r="D43" s="255" t="s">
        <v>6</v>
      </c>
      <c r="E43" s="252"/>
      <c r="F43" s="253"/>
      <c r="G43" s="245"/>
    </row>
    <row r="44" spans="1:7">
      <c r="A44" s="245"/>
      <c r="B44" s="245"/>
      <c r="C44" s="254"/>
      <c r="D44" s="255" t="s">
        <v>7</v>
      </c>
      <c r="E44" s="252"/>
      <c r="F44" s="253"/>
      <c r="G44" s="245"/>
    </row>
    <row r="45" spans="1:7">
      <c r="A45" s="245"/>
      <c r="B45" s="245"/>
      <c r="C45" s="254"/>
      <c r="D45" s="255" t="s">
        <v>8</v>
      </c>
      <c r="E45" s="252"/>
      <c r="F45" s="253"/>
      <c r="G45" s="245"/>
    </row>
    <row r="46" spans="1:7">
      <c r="A46" s="245"/>
      <c r="B46" s="245"/>
      <c r="C46" s="254"/>
      <c r="E46" s="252"/>
      <c r="F46" s="253"/>
      <c r="G46" s="245"/>
    </row>
    <row r="47" spans="1:7">
      <c r="A47" s="245"/>
      <c r="B47" s="245"/>
      <c r="C47" s="254"/>
      <c r="E47" s="252"/>
      <c r="F47" s="253"/>
      <c r="G47" s="245"/>
    </row>
    <row r="48" spans="1:7">
      <c r="A48" s="245"/>
      <c r="B48" s="245"/>
      <c r="C48" s="245"/>
      <c r="D48" s="248"/>
      <c r="E48" s="245"/>
      <c r="F48" s="245"/>
      <c r="G48" s="245"/>
    </row>
    <row r="49" spans="1:7">
      <c r="A49" s="245"/>
      <c r="B49" s="245"/>
      <c r="C49" s="245"/>
      <c r="D49" s="248"/>
      <c r="E49" s="245"/>
      <c r="F49" s="245"/>
      <c r="G49" s="245"/>
    </row>
    <row r="50" spans="1:7">
      <c r="A50" s="245"/>
      <c r="B50" s="245"/>
      <c r="C50" s="245"/>
      <c r="D50" s="248"/>
      <c r="E50" s="245"/>
      <c r="F50" s="245"/>
      <c r="G50" s="245"/>
    </row>
    <row r="51" spans="1:7">
      <c r="A51" s="245"/>
      <c r="B51" s="245"/>
      <c r="C51" s="245"/>
      <c r="D51" s="248"/>
      <c r="E51" s="245"/>
      <c r="F51" s="245"/>
      <c r="G51" s="245"/>
    </row>
    <row r="52" spans="1:7">
      <c r="A52" s="245"/>
      <c r="B52" s="245"/>
      <c r="C52" s="245"/>
      <c r="D52" s="245"/>
      <c r="E52" s="245"/>
      <c r="F52" s="245"/>
      <c r="G52" s="245"/>
    </row>
    <row r="53" spans="1:7">
      <c r="A53" s="245"/>
      <c r="B53" s="245"/>
      <c r="C53" s="245"/>
      <c r="D53" s="245"/>
      <c r="E53" s="245"/>
      <c r="F53" s="245"/>
      <c r="G53" s="245"/>
    </row>
    <row r="54" spans="1:7">
      <c r="A54" s="245"/>
      <c r="B54" s="245"/>
      <c r="C54" s="245"/>
      <c r="D54" s="245"/>
      <c r="E54" s="245"/>
      <c r="F54" s="245"/>
      <c r="G54" s="245"/>
    </row>
    <row r="55" spans="1:7">
      <c r="A55" s="245"/>
      <c r="B55" s="245"/>
      <c r="C55" s="245"/>
      <c r="D55" s="245"/>
      <c r="E55" s="245"/>
      <c r="F55" s="245"/>
      <c r="G55" s="245"/>
    </row>
  </sheetData>
  <mergeCells count="1">
    <mergeCell ref="C11:E11"/>
  </mergeCells>
  <hyperlinks>
    <hyperlink ref="D38" location="movimiento!A1" display="Movimiento de Cargas"/>
    <hyperlink ref="D39" location="importad!A1" display="Importadores"/>
    <hyperlink ref="D45" location="'conts x mes x esp'!A1" display="Contenedores por Mes por Especie"/>
    <hyperlink ref="D44" location="'conts x temp'!A1" display="Contenedores por Temporada"/>
    <hyperlink ref="D43" location="'tons x temp'!A1" display="Toneladas por Temporada"/>
    <hyperlink ref="D42" location="'esp x destino'!A1" display="Especies por Destino"/>
    <hyperlink ref="D41" location="'especie y destino'!A1" display="Especies y Destinos"/>
    <hyperlink ref="D40" location="exportad!A1" display="Exportadores"/>
  </hyperlinks>
  <pageMargins left="1.0236111111111099" right="0.78680555555555598" top="0.39305555555555599" bottom="0.55069444444444404" header="0.51180555555555596" footer="0"/>
  <pageSetup paperSize="9" firstPageNumber="0" orientation="portrait" useFirstPageNumber="1" horizontalDpi="300" verticalDpi="300"/>
  <headerFooter alignWithMargins="0">
    <oddFooter>&amp;C&amp;8Form.1034 - 22/11/00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"/>
  <sheetViews>
    <sheetView showGridLines="0" workbookViewId="0">
      <selection activeCell="AA1" sqref="AA1"/>
    </sheetView>
  </sheetViews>
  <sheetFormatPr baseColWidth="10" defaultColWidth="11.42578125" defaultRowHeight="12.75"/>
  <cols>
    <col min="1" max="1" width="2.85546875" style="1" customWidth="1"/>
    <col min="2" max="2" width="18.140625" style="1" customWidth="1"/>
    <col min="3" max="3" width="9.42578125" style="1" customWidth="1"/>
    <col min="4" max="4" width="8.7109375" style="1" customWidth="1"/>
    <col min="5" max="5" width="10.5703125" style="1" customWidth="1"/>
    <col min="6" max="6" width="8.85546875" style="1" customWidth="1"/>
    <col min="7" max="7" width="6.85546875" style="172" customWidth="1"/>
    <col min="8" max="10" width="5" style="172" customWidth="1"/>
    <col min="11" max="11" width="6.7109375" style="172" customWidth="1"/>
    <col min="12" max="12" width="7" style="172" customWidth="1"/>
    <col min="13" max="13" width="5" style="172" customWidth="1"/>
    <col min="14" max="14" width="7" style="172" customWidth="1"/>
    <col min="15" max="15" width="5" style="172" customWidth="1"/>
    <col min="16" max="16" width="6.7109375" style="172" customWidth="1"/>
    <col min="17" max="17" width="6.85546875" style="172" customWidth="1"/>
    <col min="18" max="18" width="5" style="172" customWidth="1"/>
    <col min="19" max="19" width="7" style="172" customWidth="1"/>
    <col min="20" max="21" width="5" style="172" customWidth="1"/>
    <col min="22" max="22" width="6.7109375" style="172" customWidth="1"/>
    <col min="23" max="26" width="5" style="172" customWidth="1"/>
    <col min="27" max="27" width="6.7109375" style="172" customWidth="1"/>
    <col min="28" max="28" width="12.140625" style="173" customWidth="1"/>
    <col min="29" max="29" width="0.42578125" style="1" customWidth="1"/>
    <col min="30" max="30" width="49.7109375" style="170" customWidth="1"/>
    <col min="31" max="16384" width="11.42578125" style="1"/>
  </cols>
  <sheetData>
    <row r="1" spans="1:33">
      <c r="A1" s="1" t="s">
        <v>9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47"/>
      <c r="AD1" s="223"/>
      <c r="AE1" s="32"/>
      <c r="AF1" s="32"/>
      <c r="AG1" s="32"/>
    </row>
    <row r="2" spans="1:33"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47"/>
      <c r="AD2" s="223"/>
      <c r="AE2" s="32"/>
      <c r="AF2" s="32"/>
      <c r="AG2" s="32"/>
    </row>
    <row r="3" spans="1:33"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47"/>
      <c r="AD3" s="223"/>
      <c r="AE3" s="32"/>
      <c r="AF3" s="32"/>
      <c r="AG3" s="32"/>
    </row>
    <row r="4" spans="1:33"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47"/>
      <c r="AD4" s="223"/>
      <c r="AE4" s="32"/>
      <c r="AF4" s="32"/>
      <c r="AG4" s="32"/>
    </row>
    <row r="5" spans="1:33"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47"/>
      <c r="AD5" s="223"/>
      <c r="AE5" s="32"/>
      <c r="AF5" s="32"/>
      <c r="AG5" s="32"/>
    </row>
    <row r="6" spans="1:33"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47"/>
      <c r="AD6" s="223"/>
      <c r="AE6" s="32"/>
      <c r="AF6" s="32"/>
      <c r="AG6" s="32"/>
    </row>
    <row r="7" spans="1:33"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47"/>
      <c r="AD7" s="223"/>
      <c r="AE7" s="32"/>
      <c r="AF7" s="32"/>
      <c r="AG7" s="32"/>
    </row>
    <row r="8" spans="1:33"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47"/>
      <c r="AD8" s="223"/>
      <c r="AE8" s="32"/>
      <c r="AF8" s="32"/>
      <c r="AG8" s="32"/>
    </row>
    <row r="9" spans="1:33" s="166" customFormat="1" ht="29.25" customHeight="1">
      <c r="A9" s="335" t="s">
        <v>10</v>
      </c>
      <c r="B9" s="335"/>
      <c r="C9" s="335"/>
      <c r="E9" s="174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4"/>
      <c r="AD9" s="224" t="str">
        <f>Principal!$C$11</f>
        <v>Datos al 31/12/2017</v>
      </c>
      <c r="AE9" s="225"/>
      <c r="AF9" s="225"/>
      <c r="AG9" s="225"/>
    </row>
    <row r="10" spans="1:33" ht="3" customHeight="1">
      <c r="A10" s="20"/>
      <c r="B10" s="3"/>
      <c r="C10" s="3"/>
      <c r="D10" s="3"/>
      <c r="E10" s="21"/>
      <c r="F10" s="176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6"/>
      <c r="AD10" s="223"/>
      <c r="AE10" s="32"/>
      <c r="AF10" s="32"/>
      <c r="AG10" s="32"/>
    </row>
    <row r="11" spans="1:33" ht="3" customHeight="1">
      <c r="A11" s="20"/>
      <c r="B11" s="3"/>
      <c r="C11" s="3"/>
      <c r="D11" s="3"/>
      <c r="E11" s="21"/>
      <c r="F11" s="176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6"/>
      <c r="AD11" s="223"/>
      <c r="AE11" s="32"/>
      <c r="AF11" s="32"/>
      <c r="AG11" s="32"/>
    </row>
    <row r="12" spans="1:33" ht="12.75" customHeight="1">
      <c r="A12" s="20"/>
      <c r="B12" s="3"/>
      <c r="C12" s="3"/>
      <c r="D12" s="3"/>
      <c r="E12" s="21"/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6"/>
      <c r="AD12" s="223"/>
      <c r="AE12" s="32"/>
      <c r="AF12" s="32"/>
      <c r="AG12" s="32"/>
    </row>
    <row r="13" spans="1:33">
      <c r="G13" s="333" t="s">
        <v>11</v>
      </c>
      <c r="H13" s="333"/>
      <c r="I13" s="333"/>
      <c r="J13" s="333"/>
      <c r="K13" s="333"/>
      <c r="L13" s="333" t="s">
        <v>12</v>
      </c>
      <c r="M13" s="333"/>
      <c r="N13" s="333"/>
      <c r="O13" s="333"/>
      <c r="P13" s="336"/>
      <c r="Q13" s="337" t="s">
        <v>13</v>
      </c>
      <c r="R13" s="333"/>
      <c r="S13" s="333"/>
      <c r="T13" s="333"/>
      <c r="U13" s="333"/>
      <c r="V13" s="333"/>
      <c r="W13" s="333" t="s">
        <v>14</v>
      </c>
      <c r="X13" s="333"/>
      <c r="Y13" s="333"/>
      <c r="Z13" s="333"/>
      <c r="AA13" s="333"/>
      <c r="AB13" s="47"/>
      <c r="AD13" s="223"/>
      <c r="AE13" s="32"/>
      <c r="AF13" s="32"/>
      <c r="AG13" s="32"/>
    </row>
    <row r="14" spans="1:33">
      <c r="A14" s="178" t="s">
        <v>15</v>
      </c>
      <c r="B14" s="179" t="s">
        <v>16</v>
      </c>
      <c r="C14" s="179" t="s">
        <v>17</v>
      </c>
      <c r="D14" s="179" t="s">
        <v>18</v>
      </c>
      <c r="E14" s="179" t="s">
        <v>19</v>
      </c>
      <c r="F14" s="179" t="s">
        <v>20</v>
      </c>
      <c r="G14" s="180" t="s">
        <v>21</v>
      </c>
      <c r="H14" s="181" t="s">
        <v>22</v>
      </c>
      <c r="I14" s="208" t="s">
        <v>23</v>
      </c>
      <c r="J14" s="208" t="s">
        <v>24</v>
      </c>
      <c r="K14" s="209" t="s">
        <v>25</v>
      </c>
      <c r="L14" s="285" t="s">
        <v>21</v>
      </c>
      <c r="M14" s="285" t="s">
        <v>22</v>
      </c>
      <c r="N14" s="208" t="s">
        <v>23</v>
      </c>
      <c r="O14" s="208" t="s">
        <v>24</v>
      </c>
      <c r="P14" s="286" t="s">
        <v>25</v>
      </c>
      <c r="Q14" s="287" t="s">
        <v>21</v>
      </c>
      <c r="R14" s="285" t="s">
        <v>22</v>
      </c>
      <c r="S14" s="288" t="s">
        <v>23</v>
      </c>
      <c r="T14" s="288" t="s">
        <v>24</v>
      </c>
      <c r="U14" s="289" t="s">
        <v>26</v>
      </c>
      <c r="V14" s="286" t="s">
        <v>25</v>
      </c>
      <c r="W14" s="285" t="s">
        <v>21</v>
      </c>
      <c r="X14" s="285" t="s">
        <v>22</v>
      </c>
      <c r="Y14" s="288" t="s">
        <v>23</v>
      </c>
      <c r="Z14" s="288" t="s">
        <v>24</v>
      </c>
      <c r="AA14" s="286" t="s">
        <v>25</v>
      </c>
      <c r="AB14" s="226" t="s">
        <v>27</v>
      </c>
      <c r="AC14" s="226"/>
      <c r="AD14" s="227" t="s">
        <v>28</v>
      </c>
      <c r="AE14" s="228"/>
      <c r="AF14" s="228"/>
      <c r="AG14" s="228"/>
    </row>
    <row r="15" spans="1:33" s="167" customFormat="1" ht="15" customHeight="1">
      <c r="A15" s="182">
        <v>1</v>
      </c>
      <c r="B15" s="183" t="s">
        <v>29</v>
      </c>
      <c r="C15" s="184">
        <v>42739</v>
      </c>
      <c r="D15" s="185">
        <v>2196</v>
      </c>
      <c r="E15" s="185">
        <v>33490</v>
      </c>
      <c r="F15" s="185">
        <v>3127</v>
      </c>
      <c r="G15" s="266">
        <v>1</v>
      </c>
      <c r="H15" s="187">
        <v>0</v>
      </c>
      <c r="I15" s="210">
        <v>0</v>
      </c>
      <c r="J15" s="210">
        <v>0</v>
      </c>
      <c r="K15" s="211">
        <v>1</v>
      </c>
      <c r="L15" s="212">
        <v>0</v>
      </c>
      <c r="M15" s="212">
        <v>0</v>
      </c>
      <c r="N15" s="210">
        <v>90</v>
      </c>
      <c r="O15" s="210">
        <v>0</v>
      </c>
      <c r="P15" s="213">
        <v>90</v>
      </c>
      <c r="Q15" s="218">
        <v>10</v>
      </c>
      <c r="R15" s="212">
        <v>0</v>
      </c>
      <c r="S15" s="219">
        <v>112</v>
      </c>
      <c r="T15" s="219">
        <v>0</v>
      </c>
      <c r="U15" s="220">
        <v>0</v>
      </c>
      <c r="V15" s="213">
        <v>122</v>
      </c>
      <c r="W15" s="212">
        <v>0</v>
      </c>
      <c r="X15" s="212">
        <v>0</v>
      </c>
      <c r="Y15" s="219">
        <v>0</v>
      </c>
      <c r="Z15" s="219">
        <v>0</v>
      </c>
      <c r="AA15" s="213">
        <v>0</v>
      </c>
      <c r="AB15" s="229"/>
      <c r="AC15" s="230"/>
      <c r="AD15" s="231" t="s">
        <v>30</v>
      </c>
      <c r="AE15" s="232"/>
      <c r="AF15" s="232"/>
      <c r="AG15" s="232"/>
    </row>
    <row r="16" spans="1:33" s="168" customFormat="1" ht="15" customHeight="1">
      <c r="A16" s="188">
        <v>2</v>
      </c>
      <c r="B16" s="189" t="s">
        <v>31</v>
      </c>
      <c r="C16" s="190">
        <v>42745</v>
      </c>
      <c r="D16" s="191">
        <v>0</v>
      </c>
      <c r="E16" s="191">
        <v>73</v>
      </c>
      <c r="F16" s="191">
        <v>221</v>
      </c>
      <c r="G16" s="266">
        <v>0</v>
      </c>
      <c r="H16" s="187">
        <v>0</v>
      </c>
      <c r="I16" s="210">
        <v>0</v>
      </c>
      <c r="J16" s="210">
        <v>0</v>
      </c>
      <c r="K16" s="211">
        <v>0</v>
      </c>
      <c r="L16" s="212">
        <v>0</v>
      </c>
      <c r="M16" s="212">
        <v>0</v>
      </c>
      <c r="N16" s="210">
        <v>0</v>
      </c>
      <c r="O16" s="210">
        <v>0</v>
      </c>
      <c r="P16" s="213">
        <v>0</v>
      </c>
      <c r="Q16" s="218">
        <v>0</v>
      </c>
      <c r="R16" s="212">
        <v>0</v>
      </c>
      <c r="S16" s="219">
        <v>0</v>
      </c>
      <c r="T16" s="219">
        <v>0</v>
      </c>
      <c r="U16" s="220">
        <v>0</v>
      </c>
      <c r="V16" s="213">
        <v>0</v>
      </c>
      <c r="W16" s="212">
        <v>0</v>
      </c>
      <c r="X16" s="212">
        <v>0</v>
      </c>
      <c r="Y16" s="219">
        <v>0</v>
      </c>
      <c r="Z16" s="219">
        <v>0</v>
      </c>
      <c r="AA16" s="213">
        <v>0</v>
      </c>
      <c r="AB16" s="229" t="s">
        <v>32</v>
      </c>
      <c r="AC16" s="233"/>
      <c r="AD16" s="234" t="s">
        <v>33</v>
      </c>
      <c r="AE16" s="235"/>
      <c r="AF16" s="235"/>
      <c r="AG16" s="235"/>
    </row>
    <row r="17" spans="1:33" s="168" customFormat="1" ht="15" customHeight="1">
      <c r="A17" s="188">
        <v>3</v>
      </c>
      <c r="B17" s="189" t="s">
        <v>34</v>
      </c>
      <c r="C17" s="190">
        <v>42750</v>
      </c>
      <c r="D17" s="191">
        <v>1943</v>
      </c>
      <c r="E17" s="191">
        <v>95103</v>
      </c>
      <c r="F17" s="191">
        <v>4280</v>
      </c>
      <c r="G17" s="266">
        <v>27</v>
      </c>
      <c r="H17" s="187">
        <v>0</v>
      </c>
      <c r="I17" s="210">
        <v>0</v>
      </c>
      <c r="J17" s="210">
        <v>0</v>
      </c>
      <c r="K17" s="211">
        <v>27</v>
      </c>
      <c r="L17" s="212">
        <v>0</v>
      </c>
      <c r="M17" s="212">
        <v>0</v>
      </c>
      <c r="N17" s="210">
        <v>261</v>
      </c>
      <c r="O17" s="210">
        <v>0</v>
      </c>
      <c r="P17" s="213">
        <v>261</v>
      </c>
      <c r="Q17" s="218">
        <v>27</v>
      </c>
      <c r="R17" s="212">
        <v>0</v>
      </c>
      <c r="S17" s="219">
        <v>135</v>
      </c>
      <c r="T17" s="219">
        <v>5</v>
      </c>
      <c r="U17" s="220">
        <v>0</v>
      </c>
      <c r="V17" s="213">
        <v>167</v>
      </c>
      <c r="W17" s="212">
        <v>0</v>
      </c>
      <c r="X17" s="212">
        <v>0</v>
      </c>
      <c r="Y17" s="219">
        <v>0</v>
      </c>
      <c r="Z17" s="219">
        <v>23</v>
      </c>
      <c r="AA17" s="213">
        <v>23</v>
      </c>
      <c r="AB17" s="229"/>
      <c r="AC17" s="233"/>
      <c r="AD17" s="234" t="s">
        <v>35</v>
      </c>
      <c r="AE17" s="235"/>
      <c r="AF17" s="235"/>
      <c r="AG17" s="235"/>
    </row>
    <row r="18" spans="1:33" s="168" customFormat="1" ht="15" customHeight="1">
      <c r="A18" s="188">
        <v>4</v>
      </c>
      <c r="B18" s="189" t="s">
        <v>36</v>
      </c>
      <c r="C18" s="190">
        <v>42752</v>
      </c>
      <c r="D18" s="191">
        <v>0</v>
      </c>
      <c r="E18" s="191">
        <v>148</v>
      </c>
      <c r="F18" s="191">
        <v>435</v>
      </c>
      <c r="G18" s="266">
        <v>0</v>
      </c>
      <c r="H18" s="187">
        <v>0</v>
      </c>
      <c r="I18" s="210">
        <v>0</v>
      </c>
      <c r="J18" s="210">
        <v>0</v>
      </c>
      <c r="K18" s="211">
        <v>0</v>
      </c>
      <c r="L18" s="212">
        <v>0</v>
      </c>
      <c r="M18" s="212">
        <v>0</v>
      </c>
      <c r="N18" s="210">
        <v>0</v>
      </c>
      <c r="O18" s="210">
        <v>0</v>
      </c>
      <c r="P18" s="213">
        <v>0</v>
      </c>
      <c r="Q18" s="218">
        <v>0</v>
      </c>
      <c r="R18" s="212">
        <v>0</v>
      </c>
      <c r="S18" s="219">
        <v>0</v>
      </c>
      <c r="T18" s="219">
        <v>0</v>
      </c>
      <c r="U18" s="220">
        <v>0</v>
      </c>
      <c r="V18" s="213">
        <v>0</v>
      </c>
      <c r="W18" s="212">
        <v>0</v>
      </c>
      <c r="X18" s="212">
        <v>0</v>
      </c>
      <c r="Y18" s="219">
        <v>0</v>
      </c>
      <c r="Z18" s="219">
        <v>0</v>
      </c>
      <c r="AA18" s="213">
        <v>0</v>
      </c>
      <c r="AB18" s="229" t="s">
        <v>32</v>
      </c>
      <c r="AC18" s="233"/>
      <c r="AD18" s="234" t="s">
        <v>37</v>
      </c>
      <c r="AE18" s="235"/>
      <c r="AF18" s="235"/>
      <c r="AG18" s="235"/>
    </row>
    <row r="19" spans="1:33" s="168" customFormat="1" ht="15" customHeight="1">
      <c r="A19" s="188">
        <v>5</v>
      </c>
      <c r="B19" s="189" t="s">
        <v>38</v>
      </c>
      <c r="C19" s="190">
        <v>42758</v>
      </c>
      <c r="D19" s="191">
        <v>3594</v>
      </c>
      <c r="E19" s="191">
        <v>42398</v>
      </c>
      <c r="F19" s="191">
        <v>4558</v>
      </c>
      <c r="G19" s="266">
        <v>12</v>
      </c>
      <c r="H19" s="187">
        <v>0</v>
      </c>
      <c r="I19" s="210">
        <v>3</v>
      </c>
      <c r="J19" s="210">
        <v>0</v>
      </c>
      <c r="K19" s="211">
        <v>15</v>
      </c>
      <c r="L19" s="212">
        <v>47</v>
      </c>
      <c r="M19" s="212">
        <v>0</v>
      </c>
      <c r="N19" s="210">
        <v>191</v>
      </c>
      <c r="O19" s="210">
        <v>0</v>
      </c>
      <c r="P19" s="213">
        <v>238</v>
      </c>
      <c r="Q19" s="218">
        <v>26</v>
      </c>
      <c r="R19" s="212">
        <v>0</v>
      </c>
      <c r="S19" s="219">
        <v>158</v>
      </c>
      <c r="T19" s="219">
        <v>0</v>
      </c>
      <c r="U19" s="220">
        <v>0</v>
      </c>
      <c r="V19" s="213">
        <v>184</v>
      </c>
      <c r="W19" s="212">
        <v>2</v>
      </c>
      <c r="X19" s="212">
        <v>0</v>
      </c>
      <c r="Y19" s="219">
        <v>1</v>
      </c>
      <c r="Z19" s="219">
        <v>0</v>
      </c>
      <c r="AA19" s="213">
        <v>3</v>
      </c>
      <c r="AB19" s="229"/>
      <c r="AC19" s="233"/>
      <c r="AD19" s="234" t="s">
        <v>39</v>
      </c>
      <c r="AE19" s="235"/>
      <c r="AF19" s="235"/>
      <c r="AG19" s="235"/>
    </row>
    <row r="20" spans="1:33" s="168" customFormat="1" ht="15" customHeight="1">
      <c r="A20" s="188">
        <v>6</v>
      </c>
      <c r="B20" s="189" t="s">
        <v>40</v>
      </c>
      <c r="C20" s="190">
        <v>42762</v>
      </c>
      <c r="D20" s="191">
        <v>2925</v>
      </c>
      <c r="E20" s="191">
        <v>108504</v>
      </c>
      <c r="F20" s="191">
        <v>4957</v>
      </c>
      <c r="G20" s="266">
        <v>5</v>
      </c>
      <c r="H20" s="187">
        <v>0</v>
      </c>
      <c r="I20" s="210">
        <v>1</v>
      </c>
      <c r="J20" s="210">
        <v>0</v>
      </c>
      <c r="K20" s="211">
        <v>6</v>
      </c>
      <c r="L20" s="212">
        <v>0</v>
      </c>
      <c r="M20" s="212">
        <v>0</v>
      </c>
      <c r="N20" s="210">
        <v>140</v>
      </c>
      <c r="O20" s="210">
        <v>0</v>
      </c>
      <c r="P20" s="213">
        <v>140</v>
      </c>
      <c r="Q20" s="218">
        <v>22</v>
      </c>
      <c r="R20" s="212">
        <v>0</v>
      </c>
      <c r="S20" s="219">
        <v>164</v>
      </c>
      <c r="T20" s="219">
        <v>8</v>
      </c>
      <c r="U20" s="220">
        <v>0</v>
      </c>
      <c r="V20" s="213">
        <v>194</v>
      </c>
      <c r="W20" s="212">
        <v>0</v>
      </c>
      <c r="X20" s="212">
        <v>0</v>
      </c>
      <c r="Y20" s="219">
        <v>0</v>
      </c>
      <c r="Z20" s="219">
        <v>0</v>
      </c>
      <c r="AA20" s="213">
        <v>0</v>
      </c>
      <c r="AB20" s="229"/>
      <c r="AC20" s="233"/>
      <c r="AD20" s="234" t="s">
        <v>41</v>
      </c>
      <c r="AE20" s="235"/>
      <c r="AF20" s="235"/>
      <c r="AG20" s="235"/>
    </row>
    <row r="21" spans="1:33" s="168" customFormat="1" ht="15" customHeight="1">
      <c r="A21" s="188">
        <v>7</v>
      </c>
      <c r="B21" s="189" t="s">
        <v>42</v>
      </c>
      <c r="C21" s="190">
        <v>42770</v>
      </c>
      <c r="D21" s="191">
        <v>886</v>
      </c>
      <c r="E21" s="191">
        <v>64895</v>
      </c>
      <c r="F21" s="191">
        <v>1949</v>
      </c>
      <c r="G21" s="266">
        <v>23</v>
      </c>
      <c r="H21" s="187">
        <v>0</v>
      </c>
      <c r="I21" s="210">
        <v>5</v>
      </c>
      <c r="J21" s="210">
        <v>0</v>
      </c>
      <c r="K21" s="211">
        <v>28</v>
      </c>
      <c r="L21" s="212">
        <v>60</v>
      </c>
      <c r="M21" s="212">
        <v>0</v>
      </c>
      <c r="N21" s="210">
        <v>190</v>
      </c>
      <c r="O21" s="210">
        <v>0</v>
      </c>
      <c r="P21" s="213">
        <v>250</v>
      </c>
      <c r="Q21" s="218">
        <v>29</v>
      </c>
      <c r="R21" s="212">
        <v>0</v>
      </c>
      <c r="S21" s="219">
        <v>45</v>
      </c>
      <c r="T21" s="219">
        <v>5</v>
      </c>
      <c r="U21" s="220">
        <v>0</v>
      </c>
      <c r="V21" s="213">
        <v>79</v>
      </c>
      <c r="W21" s="212">
        <v>0</v>
      </c>
      <c r="X21" s="212">
        <v>0</v>
      </c>
      <c r="Y21" s="219">
        <v>0</v>
      </c>
      <c r="Z21" s="219">
        <v>0</v>
      </c>
      <c r="AA21" s="213">
        <v>0</v>
      </c>
      <c r="AB21" s="229"/>
      <c r="AC21" s="233"/>
      <c r="AD21" s="234" t="s">
        <v>43</v>
      </c>
      <c r="AE21" s="235"/>
      <c r="AF21" s="235"/>
      <c r="AG21" s="235"/>
    </row>
    <row r="22" spans="1:33" s="168" customFormat="1" ht="15" customHeight="1">
      <c r="A22" s="188">
        <v>8</v>
      </c>
      <c r="B22" s="189" t="s">
        <v>44</v>
      </c>
      <c r="C22" s="190">
        <v>42775</v>
      </c>
      <c r="D22" s="191">
        <v>744</v>
      </c>
      <c r="E22" s="191">
        <v>36275</v>
      </c>
      <c r="F22" s="191">
        <v>1586</v>
      </c>
      <c r="G22" s="266">
        <v>1</v>
      </c>
      <c r="H22" s="187">
        <v>0</v>
      </c>
      <c r="I22" s="210">
        <v>3</v>
      </c>
      <c r="J22" s="210">
        <v>0</v>
      </c>
      <c r="K22" s="211">
        <v>4</v>
      </c>
      <c r="L22" s="212">
        <v>0</v>
      </c>
      <c r="M22" s="212">
        <v>0</v>
      </c>
      <c r="N22" s="210">
        <v>199</v>
      </c>
      <c r="O22" s="210">
        <v>0</v>
      </c>
      <c r="P22" s="213">
        <v>199</v>
      </c>
      <c r="Q22" s="218">
        <v>20</v>
      </c>
      <c r="R22" s="212">
        <v>0</v>
      </c>
      <c r="S22" s="219">
        <v>42</v>
      </c>
      <c r="T22" s="219">
        <v>0</v>
      </c>
      <c r="U22" s="220">
        <v>0</v>
      </c>
      <c r="V22" s="213">
        <v>62</v>
      </c>
      <c r="W22" s="212">
        <v>0</v>
      </c>
      <c r="X22" s="212">
        <v>0</v>
      </c>
      <c r="Y22" s="219">
        <v>0</v>
      </c>
      <c r="Z22" s="219">
        <v>0</v>
      </c>
      <c r="AA22" s="213">
        <v>0</v>
      </c>
      <c r="AB22" s="229"/>
      <c r="AC22" s="233"/>
      <c r="AD22" s="234" t="s">
        <v>45</v>
      </c>
      <c r="AE22" s="235"/>
      <c r="AF22" s="235"/>
      <c r="AG22" s="235"/>
    </row>
    <row r="23" spans="1:33" s="168" customFormat="1" ht="15" customHeight="1">
      <c r="A23" s="188">
        <v>9</v>
      </c>
      <c r="B23" s="189" t="s">
        <v>46</v>
      </c>
      <c r="C23" s="190">
        <v>42782</v>
      </c>
      <c r="D23" s="191">
        <v>395</v>
      </c>
      <c r="E23" s="191">
        <v>24067</v>
      </c>
      <c r="F23" s="191">
        <v>2664</v>
      </c>
      <c r="G23" s="266">
        <v>5</v>
      </c>
      <c r="H23" s="187">
        <v>0</v>
      </c>
      <c r="I23" s="210">
        <v>0</v>
      </c>
      <c r="J23" s="210">
        <v>0</v>
      </c>
      <c r="K23" s="211">
        <v>5</v>
      </c>
      <c r="L23" s="212">
        <v>20</v>
      </c>
      <c r="M23" s="212">
        <v>0</v>
      </c>
      <c r="N23" s="210">
        <v>6</v>
      </c>
      <c r="O23" s="210">
        <v>15</v>
      </c>
      <c r="P23" s="213">
        <v>41</v>
      </c>
      <c r="Q23" s="218">
        <v>42</v>
      </c>
      <c r="R23" s="212">
        <v>0</v>
      </c>
      <c r="S23" s="219">
        <v>66</v>
      </c>
      <c r="T23" s="219">
        <v>1</v>
      </c>
      <c r="U23" s="220">
        <v>0</v>
      </c>
      <c r="V23" s="213">
        <v>109</v>
      </c>
      <c r="W23" s="212">
        <v>0</v>
      </c>
      <c r="X23" s="212">
        <v>0</v>
      </c>
      <c r="Y23" s="219">
        <v>0</v>
      </c>
      <c r="Z23" s="219">
        <v>0</v>
      </c>
      <c r="AA23" s="213">
        <v>0</v>
      </c>
      <c r="AB23" s="229"/>
      <c r="AC23" s="233"/>
      <c r="AD23" s="234" t="s">
        <v>47</v>
      </c>
      <c r="AE23" s="235"/>
      <c r="AF23" s="235"/>
      <c r="AG23" s="235"/>
    </row>
    <row r="24" spans="1:33" s="168" customFormat="1" ht="15" customHeight="1">
      <c r="A24" s="188">
        <v>10</v>
      </c>
      <c r="B24" s="189" t="s">
        <v>48</v>
      </c>
      <c r="C24" s="190">
        <v>42787</v>
      </c>
      <c r="D24" s="191">
        <v>0</v>
      </c>
      <c r="E24" s="191">
        <v>58</v>
      </c>
      <c r="F24" s="191">
        <v>647</v>
      </c>
      <c r="G24" s="266">
        <v>0</v>
      </c>
      <c r="H24" s="187">
        <v>0</v>
      </c>
      <c r="I24" s="210">
        <v>0</v>
      </c>
      <c r="J24" s="210">
        <v>0</v>
      </c>
      <c r="K24" s="211">
        <v>0</v>
      </c>
      <c r="L24" s="212">
        <v>0</v>
      </c>
      <c r="M24" s="212">
        <v>0</v>
      </c>
      <c r="N24" s="210">
        <v>0</v>
      </c>
      <c r="O24" s="210">
        <v>0</v>
      </c>
      <c r="P24" s="213">
        <v>0</v>
      </c>
      <c r="Q24" s="218">
        <v>0</v>
      </c>
      <c r="R24" s="212">
        <v>0</v>
      </c>
      <c r="S24" s="219">
        <v>0</v>
      </c>
      <c r="T24" s="219">
        <v>0</v>
      </c>
      <c r="U24" s="220">
        <v>0</v>
      </c>
      <c r="V24" s="213">
        <v>0</v>
      </c>
      <c r="W24" s="212">
        <v>0</v>
      </c>
      <c r="X24" s="212">
        <v>0</v>
      </c>
      <c r="Y24" s="219">
        <v>0</v>
      </c>
      <c r="Z24" s="219">
        <v>0</v>
      </c>
      <c r="AA24" s="213">
        <v>0</v>
      </c>
      <c r="AB24" s="229" t="s">
        <v>32</v>
      </c>
      <c r="AC24" s="233"/>
      <c r="AD24" s="234" t="s">
        <v>49</v>
      </c>
      <c r="AE24" s="235"/>
      <c r="AF24" s="235"/>
      <c r="AG24" s="235"/>
    </row>
    <row r="25" spans="1:33" s="168" customFormat="1" ht="15" customHeight="1">
      <c r="A25" s="188">
        <v>11</v>
      </c>
      <c r="B25" s="189" t="s">
        <v>50</v>
      </c>
      <c r="C25" s="190">
        <v>42791</v>
      </c>
      <c r="D25" s="191">
        <v>0</v>
      </c>
      <c r="E25" s="191">
        <v>6</v>
      </c>
      <c r="F25" s="191">
        <v>177</v>
      </c>
      <c r="G25" s="266">
        <v>0</v>
      </c>
      <c r="H25" s="187">
        <v>0</v>
      </c>
      <c r="I25" s="210">
        <v>0</v>
      </c>
      <c r="J25" s="210">
        <v>0</v>
      </c>
      <c r="K25" s="211">
        <v>0</v>
      </c>
      <c r="L25" s="212">
        <v>0</v>
      </c>
      <c r="M25" s="212">
        <v>0</v>
      </c>
      <c r="N25" s="210">
        <v>0</v>
      </c>
      <c r="O25" s="210">
        <v>0</v>
      </c>
      <c r="P25" s="213">
        <v>0</v>
      </c>
      <c r="Q25" s="218">
        <v>0</v>
      </c>
      <c r="R25" s="212">
        <v>0</v>
      </c>
      <c r="S25" s="219">
        <v>0</v>
      </c>
      <c r="T25" s="219">
        <v>0</v>
      </c>
      <c r="U25" s="220">
        <v>0</v>
      </c>
      <c r="V25" s="213">
        <v>0</v>
      </c>
      <c r="W25" s="212">
        <v>0</v>
      </c>
      <c r="X25" s="212">
        <v>0</v>
      </c>
      <c r="Y25" s="219">
        <v>0</v>
      </c>
      <c r="Z25" s="219">
        <v>0</v>
      </c>
      <c r="AA25" s="213">
        <v>0</v>
      </c>
      <c r="AB25" s="229" t="s">
        <v>32</v>
      </c>
      <c r="AC25" s="233"/>
      <c r="AD25" s="234" t="s">
        <v>51</v>
      </c>
      <c r="AE25" s="235"/>
      <c r="AF25" s="235"/>
      <c r="AG25" s="235"/>
    </row>
    <row r="26" spans="1:33" s="168" customFormat="1" ht="15" customHeight="1">
      <c r="A26" s="188">
        <v>12</v>
      </c>
      <c r="B26" s="189" t="s">
        <v>52</v>
      </c>
      <c r="C26" s="190">
        <v>42796</v>
      </c>
      <c r="D26" s="191">
        <v>1609</v>
      </c>
      <c r="E26" s="191">
        <v>39515</v>
      </c>
      <c r="F26" s="191">
        <v>2679</v>
      </c>
      <c r="G26" s="266">
        <v>4</v>
      </c>
      <c r="H26" s="187">
        <v>0</v>
      </c>
      <c r="I26" s="210">
        <v>0</v>
      </c>
      <c r="J26" s="210">
        <v>0</v>
      </c>
      <c r="K26" s="211">
        <v>4</v>
      </c>
      <c r="L26" s="212">
        <v>0</v>
      </c>
      <c r="M26" s="212">
        <v>0</v>
      </c>
      <c r="N26" s="210">
        <v>5</v>
      </c>
      <c r="O26" s="210">
        <v>0</v>
      </c>
      <c r="P26" s="213">
        <v>5</v>
      </c>
      <c r="Q26" s="218">
        <v>23</v>
      </c>
      <c r="R26" s="212">
        <v>0</v>
      </c>
      <c r="S26" s="219">
        <v>85</v>
      </c>
      <c r="T26" s="219">
        <v>0</v>
      </c>
      <c r="U26" s="220">
        <v>0</v>
      </c>
      <c r="V26" s="213">
        <v>108</v>
      </c>
      <c r="W26" s="212">
        <v>0</v>
      </c>
      <c r="X26" s="212">
        <v>0</v>
      </c>
      <c r="Y26" s="219">
        <v>0</v>
      </c>
      <c r="Z26" s="219">
        <v>0</v>
      </c>
      <c r="AA26" s="213">
        <v>0</v>
      </c>
      <c r="AB26" s="229"/>
      <c r="AC26" s="233"/>
      <c r="AD26" s="234" t="s">
        <v>30</v>
      </c>
      <c r="AE26" s="235"/>
      <c r="AF26" s="235"/>
      <c r="AG26" s="235"/>
    </row>
    <row r="27" spans="1:33" s="168" customFormat="1" ht="15" customHeight="1">
      <c r="A27" s="188">
        <v>13</v>
      </c>
      <c r="B27" s="189" t="s">
        <v>53</v>
      </c>
      <c r="C27" s="190">
        <v>42798</v>
      </c>
      <c r="D27" s="191">
        <v>282</v>
      </c>
      <c r="E27" s="191">
        <v>21169</v>
      </c>
      <c r="F27" s="191">
        <v>615</v>
      </c>
      <c r="G27" s="266">
        <v>27</v>
      </c>
      <c r="H27" s="187">
        <v>0</v>
      </c>
      <c r="I27" s="210">
        <v>1</v>
      </c>
      <c r="J27" s="210">
        <v>0</v>
      </c>
      <c r="K27" s="211">
        <v>28</v>
      </c>
      <c r="L27" s="212">
        <v>0</v>
      </c>
      <c r="M27" s="212">
        <v>0</v>
      </c>
      <c r="N27" s="210">
        <v>175</v>
      </c>
      <c r="O27" s="210">
        <v>0</v>
      </c>
      <c r="P27" s="213">
        <v>175</v>
      </c>
      <c r="Q27" s="218">
        <v>11</v>
      </c>
      <c r="R27" s="212">
        <v>0</v>
      </c>
      <c r="S27" s="219">
        <v>10</v>
      </c>
      <c r="T27" s="219">
        <v>5</v>
      </c>
      <c r="U27" s="220">
        <v>0</v>
      </c>
      <c r="V27" s="213">
        <v>26</v>
      </c>
      <c r="W27" s="212">
        <v>0</v>
      </c>
      <c r="X27" s="212">
        <v>0</v>
      </c>
      <c r="Y27" s="219">
        <v>0</v>
      </c>
      <c r="Z27" s="219">
        <v>0</v>
      </c>
      <c r="AA27" s="213">
        <v>0</v>
      </c>
      <c r="AB27" s="229"/>
      <c r="AC27" s="233"/>
      <c r="AD27" s="234" t="s">
        <v>54</v>
      </c>
      <c r="AE27" s="235"/>
      <c r="AF27" s="235"/>
      <c r="AG27" s="235"/>
    </row>
    <row r="28" spans="1:33" s="168" customFormat="1" ht="15" customHeight="1">
      <c r="A28" s="188">
        <v>14</v>
      </c>
      <c r="B28" s="189" t="s">
        <v>55</v>
      </c>
      <c r="C28" s="190">
        <v>42803</v>
      </c>
      <c r="D28" s="191">
        <v>2129</v>
      </c>
      <c r="E28" s="191">
        <v>117089</v>
      </c>
      <c r="F28" s="191">
        <v>5763</v>
      </c>
      <c r="G28" s="266">
        <v>0</v>
      </c>
      <c r="H28" s="187">
        <v>0</v>
      </c>
      <c r="I28" s="210">
        <v>0</v>
      </c>
      <c r="J28" s="210">
        <v>0</v>
      </c>
      <c r="K28" s="211">
        <v>0</v>
      </c>
      <c r="L28" s="212">
        <v>0</v>
      </c>
      <c r="M28" s="212">
        <v>0</v>
      </c>
      <c r="N28" s="210">
        <v>0</v>
      </c>
      <c r="O28" s="210">
        <v>0</v>
      </c>
      <c r="P28" s="213">
        <v>0</v>
      </c>
      <c r="Q28" s="218">
        <v>20</v>
      </c>
      <c r="R28" s="212">
        <v>0</v>
      </c>
      <c r="S28" s="219">
        <v>204</v>
      </c>
      <c r="T28" s="219">
        <v>5</v>
      </c>
      <c r="U28" s="220">
        <v>0</v>
      </c>
      <c r="V28" s="213">
        <v>229</v>
      </c>
      <c r="W28" s="212">
        <v>17</v>
      </c>
      <c r="X28" s="212">
        <v>0</v>
      </c>
      <c r="Y28" s="219">
        <v>36</v>
      </c>
      <c r="Z28" s="219">
        <v>2</v>
      </c>
      <c r="AA28" s="213">
        <v>55</v>
      </c>
      <c r="AB28" s="229"/>
      <c r="AC28" s="233"/>
      <c r="AD28" s="234" t="s">
        <v>56</v>
      </c>
      <c r="AE28" s="235"/>
      <c r="AF28" s="235"/>
      <c r="AG28" s="235"/>
    </row>
    <row r="29" spans="1:33" s="168" customFormat="1" ht="15" customHeight="1">
      <c r="A29" s="188">
        <v>15</v>
      </c>
      <c r="B29" s="189" t="s">
        <v>57</v>
      </c>
      <c r="C29" s="190">
        <v>42807</v>
      </c>
      <c r="D29" s="191">
        <v>0</v>
      </c>
      <c r="E29" s="191">
        <v>5</v>
      </c>
      <c r="F29" s="191">
        <v>118</v>
      </c>
      <c r="G29" s="266">
        <v>0</v>
      </c>
      <c r="H29" s="187">
        <v>0</v>
      </c>
      <c r="I29" s="210">
        <v>0</v>
      </c>
      <c r="J29" s="210">
        <v>0</v>
      </c>
      <c r="K29" s="211">
        <v>0</v>
      </c>
      <c r="L29" s="212">
        <v>0</v>
      </c>
      <c r="M29" s="212">
        <v>0</v>
      </c>
      <c r="N29" s="210">
        <v>0</v>
      </c>
      <c r="O29" s="210">
        <v>0</v>
      </c>
      <c r="P29" s="213">
        <v>0</v>
      </c>
      <c r="Q29" s="218">
        <v>0</v>
      </c>
      <c r="R29" s="212">
        <v>0</v>
      </c>
      <c r="S29" s="219">
        <v>0</v>
      </c>
      <c r="T29" s="219">
        <v>0</v>
      </c>
      <c r="U29" s="220">
        <v>0</v>
      </c>
      <c r="V29" s="213">
        <v>0</v>
      </c>
      <c r="W29" s="212">
        <v>0</v>
      </c>
      <c r="X29" s="212">
        <v>0</v>
      </c>
      <c r="Y29" s="219">
        <v>0</v>
      </c>
      <c r="Z29" s="219">
        <v>0</v>
      </c>
      <c r="AA29" s="213">
        <v>0</v>
      </c>
      <c r="AB29" s="229" t="s">
        <v>32</v>
      </c>
      <c r="AC29" s="233"/>
      <c r="AD29" s="234" t="s">
        <v>51</v>
      </c>
      <c r="AE29" s="235"/>
      <c r="AF29" s="235"/>
      <c r="AG29" s="235"/>
    </row>
    <row r="30" spans="1:33" s="168" customFormat="1" ht="15" customHeight="1">
      <c r="A30" s="188">
        <v>16</v>
      </c>
      <c r="B30" s="189" t="s">
        <v>58</v>
      </c>
      <c r="C30" s="190">
        <v>42811</v>
      </c>
      <c r="D30" s="191">
        <v>1729</v>
      </c>
      <c r="E30" s="191">
        <v>66139</v>
      </c>
      <c r="F30" s="191">
        <v>3399</v>
      </c>
      <c r="G30" s="266">
        <v>0</v>
      </c>
      <c r="H30" s="187">
        <v>0</v>
      </c>
      <c r="I30" s="210">
        <v>0</v>
      </c>
      <c r="J30" s="210">
        <v>0</v>
      </c>
      <c r="K30" s="211">
        <v>0</v>
      </c>
      <c r="L30" s="212">
        <v>0</v>
      </c>
      <c r="M30" s="212">
        <v>0</v>
      </c>
      <c r="N30" s="210">
        <v>0</v>
      </c>
      <c r="O30" s="210">
        <v>5</v>
      </c>
      <c r="P30" s="213">
        <v>5</v>
      </c>
      <c r="Q30" s="218">
        <v>44</v>
      </c>
      <c r="R30" s="212">
        <v>0</v>
      </c>
      <c r="S30" s="219">
        <v>89</v>
      </c>
      <c r="T30" s="219">
        <v>3</v>
      </c>
      <c r="U30" s="220">
        <v>0</v>
      </c>
      <c r="V30" s="213">
        <v>136</v>
      </c>
      <c r="W30" s="212">
        <v>20</v>
      </c>
      <c r="X30" s="212">
        <v>0</v>
      </c>
      <c r="Y30" s="219">
        <v>0</v>
      </c>
      <c r="Z30" s="219">
        <v>0</v>
      </c>
      <c r="AA30" s="213">
        <v>20</v>
      </c>
      <c r="AB30" s="229"/>
      <c r="AC30" s="233"/>
      <c r="AD30" s="234" t="s">
        <v>59</v>
      </c>
      <c r="AE30" s="235"/>
      <c r="AF30" s="235"/>
      <c r="AG30" s="235"/>
    </row>
    <row r="31" spans="1:33" s="168" customFormat="1" ht="15" customHeight="1">
      <c r="A31" s="188">
        <v>17</v>
      </c>
      <c r="B31" s="189" t="s">
        <v>60</v>
      </c>
      <c r="C31" s="190">
        <v>42817</v>
      </c>
      <c r="D31" s="191">
        <v>2244</v>
      </c>
      <c r="E31" s="191">
        <v>58608</v>
      </c>
      <c r="F31" s="191">
        <v>4484</v>
      </c>
      <c r="G31" s="266">
        <v>0</v>
      </c>
      <c r="H31" s="187">
        <v>0</v>
      </c>
      <c r="I31" s="210">
        <v>1</v>
      </c>
      <c r="J31" s="210">
        <v>0</v>
      </c>
      <c r="K31" s="211">
        <v>1</v>
      </c>
      <c r="L31" s="212">
        <v>0</v>
      </c>
      <c r="M31" s="212">
        <v>0</v>
      </c>
      <c r="N31" s="210">
        <v>50</v>
      </c>
      <c r="O31" s="210">
        <v>0</v>
      </c>
      <c r="P31" s="213">
        <v>50</v>
      </c>
      <c r="Q31" s="218">
        <v>20</v>
      </c>
      <c r="R31" s="212">
        <v>0</v>
      </c>
      <c r="S31" s="219">
        <v>155</v>
      </c>
      <c r="T31" s="219">
        <v>4</v>
      </c>
      <c r="U31" s="220">
        <v>0</v>
      </c>
      <c r="V31" s="213">
        <v>179</v>
      </c>
      <c r="W31" s="212">
        <v>0</v>
      </c>
      <c r="X31" s="212">
        <v>0</v>
      </c>
      <c r="Y31" s="219">
        <v>0</v>
      </c>
      <c r="Z31" s="219">
        <v>0</v>
      </c>
      <c r="AA31" s="213">
        <v>0</v>
      </c>
      <c r="AB31" s="229"/>
      <c r="AC31" s="233"/>
      <c r="AD31" s="234" t="s">
        <v>61</v>
      </c>
      <c r="AE31" s="235"/>
      <c r="AF31" s="235"/>
      <c r="AG31" s="235"/>
    </row>
    <row r="32" spans="1:33" s="168" customFormat="1" ht="15" customHeight="1">
      <c r="A32" s="188">
        <v>18</v>
      </c>
      <c r="B32" s="189" t="s">
        <v>62</v>
      </c>
      <c r="C32" s="190">
        <v>42822</v>
      </c>
      <c r="D32" s="191">
        <v>0</v>
      </c>
      <c r="E32" s="191">
        <v>78</v>
      </c>
      <c r="F32" s="191">
        <v>167</v>
      </c>
      <c r="G32" s="266">
        <v>0</v>
      </c>
      <c r="H32" s="187">
        <v>0</v>
      </c>
      <c r="I32" s="210">
        <v>0</v>
      </c>
      <c r="J32" s="210">
        <v>0</v>
      </c>
      <c r="K32" s="211">
        <v>0</v>
      </c>
      <c r="L32" s="212">
        <v>0</v>
      </c>
      <c r="M32" s="212">
        <v>0</v>
      </c>
      <c r="N32" s="210">
        <v>0</v>
      </c>
      <c r="O32" s="210">
        <v>0</v>
      </c>
      <c r="P32" s="213">
        <v>0</v>
      </c>
      <c r="Q32" s="218">
        <v>0</v>
      </c>
      <c r="R32" s="212">
        <v>0</v>
      </c>
      <c r="S32" s="219">
        <v>0</v>
      </c>
      <c r="T32" s="219">
        <v>0</v>
      </c>
      <c r="U32" s="220">
        <v>0</v>
      </c>
      <c r="V32" s="213">
        <v>0</v>
      </c>
      <c r="W32" s="212">
        <v>0</v>
      </c>
      <c r="X32" s="212">
        <v>0</v>
      </c>
      <c r="Y32" s="219">
        <v>0</v>
      </c>
      <c r="Z32" s="219">
        <v>0</v>
      </c>
      <c r="AA32" s="213">
        <v>0</v>
      </c>
      <c r="AB32" s="229" t="s">
        <v>32</v>
      </c>
      <c r="AC32" s="233"/>
      <c r="AD32" s="234" t="s">
        <v>63</v>
      </c>
      <c r="AE32" s="235"/>
      <c r="AF32" s="235"/>
      <c r="AG32" s="235"/>
    </row>
    <row r="33" spans="1:33" s="168" customFormat="1" ht="15" customHeight="1">
      <c r="A33" s="188">
        <v>19</v>
      </c>
      <c r="B33" s="189" t="s">
        <v>64</v>
      </c>
      <c r="C33" s="190">
        <v>42823</v>
      </c>
      <c r="D33" s="191">
        <v>81075</v>
      </c>
      <c r="E33" s="191">
        <v>2148</v>
      </c>
      <c r="F33" s="191">
        <v>3989</v>
      </c>
      <c r="G33" s="266">
        <v>6</v>
      </c>
      <c r="H33" s="187">
        <v>0</v>
      </c>
      <c r="I33" s="210">
        <v>0</v>
      </c>
      <c r="J33" s="210">
        <v>0</v>
      </c>
      <c r="K33" s="211">
        <v>6</v>
      </c>
      <c r="L33" s="212">
        <v>15</v>
      </c>
      <c r="M33" s="212">
        <v>0</v>
      </c>
      <c r="N33" s="210">
        <v>80</v>
      </c>
      <c r="O33" s="210">
        <v>0</v>
      </c>
      <c r="P33" s="213">
        <v>95</v>
      </c>
      <c r="Q33" s="218">
        <v>46</v>
      </c>
      <c r="R33" s="212">
        <v>0</v>
      </c>
      <c r="S33" s="219">
        <v>102</v>
      </c>
      <c r="T33" s="219">
        <v>9</v>
      </c>
      <c r="U33" s="220">
        <v>0</v>
      </c>
      <c r="V33" s="213">
        <v>157</v>
      </c>
      <c r="W33" s="212">
        <v>0</v>
      </c>
      <c r="X33" s="212">
        <v>0</v>
      </c>
      <c r="Y33" s="219">
        <v>0</v>
      </c>
      <c r="Z33" s="219">
        <v>0</v>
      </c>
      <c r="AA33" s="213">
        <v>0</v>
      </c>
      <c r="AB33" s="229"/>
      <c r="AC33" s="233"/>
      <c r="AD33" s="234" t="s">
        <v>65</v>
      </c>
      <c r="AE33" s="235"/>
      <c r="AF33" s="235"/>
      <c r="AG33" s="235"/>
    </row>
    <row r="34" spans="1:33" s="168" customFormat="1" ht="15" customHeight="1">
      <c r="A34" s="188">
        <v>20</v>
      </c>
      <c r="B34" s="189" t="s">
        <v>66</v>
      </c>
      <c r="C34" s="190">
        <v>42833</v>
      </c>
      <c r="D34" s="191">
        <v>2465</v>
      </c>
      <c r="E34" s="191">
        <v>57388</v>
      </c>
      <c r="F34" s="191">
        <v>3107</v>
      </c>
      <c r="G34" s="266">
        <v>61</v>
      </c>
      <c r="H34" s="187">
        <v>0</v>
      </c>
      <c r="I34" s="210">
        <v>0</v>
      </c>
      <c r="J34" s="210">
        <v>0</v>
      </c>
      <c r="K34" s="211">
        <v>61</v>
      </c>
      <c r="L34" s="212">
        <v>20</v>
      </c>
      <c r="M34" s="212">
        <v>0</v>
      </c>
      <c r="N34" s="210">
        <v>40</v>
      </c>
      <c r="O34" s="210">
        <v>0</v>
      </c>
      <c r="P34" s="213">
        <v>60</v>
      </c>
      <c r="Q34" s="218">
        <v>13</v>
      </c>
      <c r="R34" s="212">
        <v>0</v>
      </c>
      <c r="S34" s="219">
        <v>97</v>
      </c>
      <c r="T34" s="219">
        <v>11</v>
      </c>
      <c r="U34" s="220">
        <v>0</v>
      </c>
      <c r="V34" s="213">
        <v>121</v>
      </c>
      <c r="W34" s="212">
        <v>0</v>
      </c>
      <c r="X34" s="212">
        <v>0</v>
      </c>
      <c r="Y34" s="219">
        <v>0</v>
      </c>
      <c r="Z34" s="219">
        <v>0</v>
      </c>
      <c r="AA34" s="213">
        <v>0</v>
      </c>
      <c r="AB34" s="229"/>
      <c r="AC34" s="233"/>
      <c r="AD34" s="234" t="s">
        <v>67</v>
      </c>
      <c r="AE34" s="235"/>
      <c r="AF34" s="235"/>
      <c r="AG34" s="235"/>
    </row>
    <row r="35" spans="1:33" s="168" customFormat="1" ht="15" customHeight="1">
      <c r="A35" s="188">
        <v>21</v>
      </c>
      <c r="B35" s="189" t="s">
        <v>68</v>
      </c>
      <c r="C35" s="190">
        <v>42834</v>
      </c>
      <c r="D35" s="191">
        <v>0</v>
      </c>
      <c r="E35" s="191">
        <v>10</v>
      </c>
      <c r="F35" s="191">
        <v>46</v>
      </c>
      <c r="G35" s="266">
        <v>0</v>
      </c>
      <c r="H35" s="187">
        <v>0</v>
      </c>
      <c r="I35" s="210">
        <v>0</v>
      </c>
      <c r="J35" s="210">
        <v>0</v>
      </c>
      <c r="K35" s="211">
        <v>0</v>
      </c>
      <c r="L35" s="212">
        <v>0</v>
      </c>
      <c r="M35" s="212">
        <v>0</v>
      </c>
      <c r="N35" s="210">
        <v>0</v>
      </c>
      <c r="O35" s="210">
        <v>0</v>
      </c>
      <c r="P35" s="213">
        <v>0</v>
      </c>
      <c r="Q35" s="218">
        <v>0</v>
      </c>
      <c r="R35" s="212">
        <v>0</v>
      </c>
      <c r="S35" s="219">
        <v>0</v>
      </c>
      <c r="T35" s="219">
        <v>0</v>
      </c>
      <c r="U35" s="220">
        <v>0</v>
      </c>
      <c r="V35" s="213">
        <v>0</v>
      </c>
      <c r="W35" s="212">
        <v>0</v>
      </c>
      <c r="X35" s="212">
        <v>0</v>
      </c>
      <c r="Y35" s="219">
        <v>0</v>
      </c>
      <c r="Z35" s="219">
        <v>0</v>
      </c>
      <c r="AA35" s="213">
        <v>0</v>
      </c>
      <c r="AB35" s="229" t="s">
        <v>32</v>
      </c>
      <c r="AC35" s="233"/>
      <c r="AD35" s="234" t="s">
        <v>69</v>
      </c>
      <c r="AE35" s="235"/>
      <c r="AF35" s="235"/>
      <c r="AG35" s="235"/>
    </row>
    <row r="36" spans="1:33" s="168" customFormat="1" ht="15" customHeight="1">
      <c r="A36" s="188">
        <v>22</v>
      </c>
      <c r="B36" s="189" t="s">
        <v>70</v>
      </c>
      <c r="C36" s="190">
        <v>42837</v>
      </c>
      <c r="D36" s="191">
        <v>2125</v>
      </c>
      <c r="E36" s="191">
        <v>74568</v>
      </c>
      <c r="F36" s="191">
        <v>3000</v>
      </c>
      <c r="G36" s="266">
        <v>60</v>
      </c>
      <c r="H36" s="187">
        <v>0</v>
      </c>
      <c r="I36" s="210">
        <v>0</v>
      </c>
      <c r="J36" s="210">
        <v>0</v>
      </c>
      <c r="K36" s="211">
        <v>60</v>
      </c>
      <c r="L36" s="212">
        <v>0</v>
      </c>
      <c r="M36" s="212">
        <v>0</v>
      </c>
      <c r="N36" s="210">
        <v>90</v>
      </c>
      <c r="O36" s="210">
        <v>0</v>
      </c>
      <c r="P36" s="213">
        <v>90</v>
      </c>
      <c r="Q36" s="218">
        <v>1</v>
      </c>
      <c r="R36" s="212">
        <v>0</v>
      </c>
      <c r="S36" s="219">
        <v>109</v>
      </c>
      <c r="T36" s="219">
        <v>5</v>
      </c>
      <c r="U36" s="220">
        <v>0</v>
      </c>
      <c r="V36" s="213">
        <v>115</v>
      </c>
      <c r="W36" s="212">
        <v>0</v>
      </c>
      <c r="X36" s="212">
        <v>0</v>
      </c>
      <c r="Y36" s="219">
        <v>0</v>
      </c>
      <c r="Z36" s="219">
        <v>0</v>
      </c>
      <c r="AA36" s="213">
        <v>0</v>
      </c>
      <c r="AB36" s="229"/>
      <c r="AC36" s="233"/>
      <c r="AD36" s="234" t="s">
        <v>71</v>
      </c>
      <c r="AE36" s="235"/>
      <c r="AF36" s="235"/>
      <c r="AG36" s="235"/>
    </row>
    <row r="37" spans="1:33" s="168" customFormat="1" ht="15" customHeight="1">
      <c r="A37" s="188">
        <v>23</v>
      </c>
      <c r="B37" s="189" t="s">
        <v>72</v>
      </c>
      <c r="C37" s="190">
        <v>42847</v>
      </c>
      <c r="D37" s="191">
        <v>1602</v>
      </c>
      <c r="E37" s="191">
        <v>72105</v>
      </c>
      <c r="F37" s="191">
        <v>3134</v>
      </c>
      <c r="G37" s="266">
        <v>66</v>
      </c>
      <c r="H37" s="187">
        <v>0</v>
      </c>
      <c r="I37" s="210">
        <v>0</v>
      </c>
      <c r="J37" s="210">
        <v>0</v>
      </c>
      <c r="K37" s="211">
        <v>66</v>
      </c>
      <c r="L37" s="212">
        <v>74</v>
      </c>
      <c r="M37" s="212">
        <v>0</v>
      </c>
      <c r="N37" s="210">
        <v>130</v>
      </c>
      <c r="O37" s="210">
        <v>10</v>
      </c>
      <c r="P37" s="213">
        <v>214</v>
      </c>
      <c r="Q37" s="218">
        <v>23</v>
      </c>
      <c r="R37" s="212">
        <v>0</v>
      </c>
      <c r="S37" s="219">
        <v>93</v>
      </c>
      <c r="T37" s="219">
        <v>5</v>
      </c>
      <c r="U37" s="220">
        <v>0</v>
      </c>
      <c r="V37" s="213">
        <v>121</v>
      </c>
      <c r="W37" s="212">
        <v>0</v>
      </c>
      <c r="X37" s="212">
        <v>0</v>
      </c>
      <c r="Y37" s="219">
        <v>0</v>
      </c>
      <c r="Z37" s="219">
        <v>0</v>
      </c>
      <c r="AA37" s="213">
        <v>0</v>
      </c>
      <c r="AB37" s="229"/>
      <c r="AC37" s="233"/>
      <c r="AD37" s="234" t="s">
        <v>73</v>
      </c>
      <c r="AE37" s="235"/>
      <c r="AF37" s="235"/>
      <c r="AG37" s="235"/>
    </row>
    <row r="38" spans="1:33" s="168" customFormat="1" ht="15" customHeight="1">
      <c r="A38" s="188">
        <v>24</v>
      </c>
      <c r="B38" s="189" t="s">
        <v>74</v>
      </c>
      <c r="C38" s="190">
        <v>42853</v>
      </c>
      <c r="D38" s="191">
        <v>1605</v>
      </c>
      <c r="E38" s="191">
        <v>53334</v>
      </c>
      <c r="F38" s="191">
        <v>3221</v>
      </c>
      <c r="G38" s="266">
        <v>1</v>
      </c>
      <c r="H38" s="187">
        <v>0</v>
      </c>
      <c r="I38" s="210">
        <v>0</v>
      </c>
      <c r="J38" s="210">
        <v>0</v>
      </c>
      <c r="K38" s="211">
        <v>1</v>
      </c>
      <c r="L38" s="212">
        <v>70</v>
      </c>
      <c r="M38" s="212">
        <v>0</v>
      </c>
      <c r="N38" s="210">
        <v>192</v>
      </c>
      <c r="O38" s="210">
        <v>10</v>
      </c>
      <c r="P38" s="213">
        <v>272</v>
      </c>
      <c r="Q38" s="218">
        <v>43</v>
      </c>
      <c r="R38" s="212">
        <v>0</v>
      </c>
      <c r="S38" s="219">
        <v>82</v>
      </c>
      <c r="T38" s="219">
        <v>4</v>
      </c>
      <c r="U38" s="220">
        <v>0</v>
      </c>
      <c r="V38" s="213">
        <v>129</v>
      </c>
      <c r="W38" s="212">
        <v>0</v>
      </c>
      <c r="X38" s="212">
        <v>0</v>
      </c>
      <c r="Y38" s="219">
        <v>0</v>
      </c>
      <c r="Z38" s="219">
        <v>0</v>
      </c>
      <c r="AA38" s="213">
        <v>0</v>
      </c>
      <c r="AB38" s="229"/>
      <c r="AC38" s="233"/>
      <c r="AD38" s="234" t="s">
        <v>75</v>
      </c>
      <c r="AE38" s="235"/>
      <c r="AF38" s="235"/>
      <c r="AG38" s="235"/>
    </row>
    <row r="39" spans="1:33" s="168" customFormat="1" ht="15" customHeight="1">
      <c r="A39" s="188">
        <v>25</v>
      </c>
      <c r="B39" s="189" t="s">
        <v>76</v>
      </c>
      <c r="C39" s="190">
        <v>42858</v>
      </c>
      <c r="D39" s="191">
        <v>0</v>
      </c>
      <c r="E39" s="191">
        <v>7</v>
      </c>
      <c r="F39" s="191">
        <v>42</v>
      </c>
      <c r="G39" s="266">
        <v>0</v>
      </c>
      <c r="H39" s="187">
        <v>0</v>
      </c>
      <c r="I39" s="210">
        <v>0</v>
      </c>
      <c r="J39" s="210">
        <v>0</v>
      </c>
      <c r="K39" s="211">
        <v>0</v>
      </c>
      <c r="L39" s="212">
        <v>0</v>
      </c>
      <c r="M39" s="212">
        <v>0</v>
      </c>
      <c r="N39" s="210">
        <v>0</v>
      </c>
      <c r="O39" s="210">
        <v>0</v>
      </c>
      <c r="P39" s="213">
        <v>0</v>
      </c>
      <c r="Q39" s="218">
        <v>0</v>
      </c>
      <c r="R39" s="212">
        <v>0</v>
      </c>
      <c r="S39" s="219">
        <v>0</v>
      </c>
      <c r="T39" s="219">
        <v>0</v>
      </c>
      <c r="U39" s="220">
        <v>0</v>
      </c>
      <c r="V39" s="213">
        <v>0</v>
      </c>
      <c r="W39" s="212">
        <v>0</v>
      </c>
      <c r="X39" s="212">
        <v>0</v>
      </c>
      <c r="Y39" s="219">
        <v>0</v>
      </c>
      <c r="Z39" s="219">
        <v>0</v>
      </c>
      <c r="AA39" s="213">
        <v>0</v>
      </c>
      <c r="AB39" s="229" t="s">
        <v>32</v>
      </c>
      <c r="AC39" s="233"/>
      <c r="AD39" s="234" t="s">
        <v>77</v>
      </c>
      <c r="AE39" s="235"/>
      <c r="AF39" s="235"/>
      <c r="AG39" s="235"/>
    </row>
    <row r="40" spans="1:33" s="168" customFormat="1" ht="15" customHeight="1">
      <c r="A40" s="188">
        <v>26</v>
      </c>
      <c r="B40" s="189" t="s">
        <v>78</v>
      </c>
      <c r="C40" s="190">
        <v>42862</v>
      </c>
      <c r="D40" s="191">
        <v>2898</v>
      </c>
      <c r="E40" s="191">
        <v>115683</v>
      </c>
      <c r="F40" s="191">
        <v>5456</v>
      </c>
      <c r="G40" s="266">
        <v>17</v>
      </c>
      <c r="H40" s="187">
        <v>0</v>
      </c>
      <c r="I40" s="210">
        <v>0</v>
      </c>
      <c r="J40" s="210">
        <v>0</v>
      </c>
      <c r="K40" s="211">
        <v>17</v>
      </c>
      <c r="L40" s="212">
        <v>25</v>
      </c>
      <c r="M40" s="212">
        <v>0</v>
      </c>
      <c r="N40" s="210">
        <v>190</v>
      </c>
      <c r="O40" s="210">
        <v>20</v>
      </c>
      <c r="P40" s="213">
        <v>235</v>
      </c>
      <c r="Q40" s="218">
        <v>62</v>
      </c>
      <c r="R40" s="212">
        <v>0</v>
      </c>
      <c r="S40" s="219">
        <v>142</v>
      </c>
      <c r="T40" s="219">
        <v>11</v>
      </c>
      <c r="U40" s="220">
        <v>0</v>
      </c>
      <c r="V40" s="213">
        <v>215</v>
      </c>
      <c r="W40" s="212">
        <v>0</v>
      </c>
      <c r="X40" s="212">
        <v>0</v>
      </c>
      <c r="Y40" s="219">
        <v>0</v>
      </c>
      <c r="Z40" s="219">
        <v>0</v>
      </c>
      <c r="AA40" s="213">
        <v>0</v>
      </c>
      <c r="AB40" s="229"/>
      <c r="AC40" s="233"/>
      <c r="AD40" s="234" t="s">
        <v>79</v>
      </c>
      <c r="AE40" s="235"/>
      <c r="AF40" s="235"/>
      <c r="AG40" s="235"/>
    </row>
    <row r="41" spans="1:33" s="168" customFormat="1" ht="15" customHeight="1">
      <c r="A41" s="188">
        <v>27</v>
      </c>
      <c r="B41" s="189" t="s">
        <v>80</v>
      </c>
      <c r="C41" s="190">
        <v>42866</v>
      </c>
      <c r="D41" s="191">
        <v>0</v>
      </c>
      <c r="E41" s="191">
        <v>4000</v>
      </c>
      <c r="F41" s="191">
        <v>6000</v>
      </c>
      <c r="G41" s="266">
        <v>0</v>
      </c>
      <c r="H41" s="187">
        <v>0</v>
      </c>
      <c r="I41" s="210">
        <v>0</v>
      </c>
      <c r="J41" s="210">
        <v>0</v>
      </c>
      <c r="K41" s="211">
        <v>0</v>
      </c>
      <c r="L41" s="212">
        <v>0</v>
      </c>
      <c r="M41" s="212">
        <v>0</v>
      </c>
      <c r="N41" s="210">
        <v>0</v>
      </c>
      <c r="O41" s="210">
        <v>0</v>
      </c>
      <c r="P41" s="213">
        <v>0</v>
      </c>
      <c r="Q41" s="218">
        <v>0</v>
      </c>
      <c r="R41" s="212">
        <v>0</v>
      </c>
      <c r="S41" s="219">
        <v>0</v>
      </c>
      <c r="T41" s="219">
        <v>0</v>
      </c>
      <c r="U41" s="220">
        <v>0</v>
      </c>
      <c r="V41" s="213">
        <v>0</v>
      </c>
      <c r="W41" s="212">
        <v>0</v>
      </c>
      <c r="X41" s="212">
        <v>0</v>
      </c>
      <c r="Y41" s="219">
        <v>0</v>
      </c>
      <c r="Z41" s="219">
        <v>0</v>
      </c>
      <c r="AA41" s="213">
        <v>0</v>
      </c>
      <c r="AB41" s="229" t="s">
        <v>32</v>
      </c>
      <c r="AC41" s="233"/>
      <c r="AD41" s="234" t="s">
        <v>81</v>
      </c>
      <c r="AE41" s="235"/>
      <c r="AF41" s="235"/>
      <c r="AG41" s="235"/>
    </row>
    <row r="42" spans="1:33" s="168" customFormat="1" ht="15" customHeight="1">
      <c r="A42" s="188">
        <v>28</v>
      </c>
      <c r="B42" s="189" t="s">
        <v>82</v>
      </c>
      <c r="C42" s="190">
        <v>42868</v>
      </c>
      <c r="D42" s="191">
        <v>2114</v>
      </c>
      <c r="E42" s="191">
        <v>62703</v>
      </c>
      <c r="F42" s="191">
        <v>4651</v>
      </c>
      <c r="G42" s="266">
        <v>6</v>
      </c>
      <c r="H42" s="187">
        <v>0</v>
      </c>
      <c r="I42" s="210">
        <v>0</v>
      </c>
      <c r="J42" s="210">
        <v>0</v>
      </c>
      <c r="K42" s="211">
        <v>6</v>
      </c>
      <c r="L42" s="212">
        <v>0</v>
      </c>
      <c r="M42" s="212">
        <v>0</v>
      </c>
      <c r="N42" s="210">
        <v>100</v>
      </c>
      <c r="O42" s="210">
        <v>10</v>
      </c>
      <c r="P42" s="213">
        <v>110</v>
      </c>
      <c r="Q42" s="218">
        <v>61</v>
      </c>
      <c r="R42" s="212">
        <v>0</v>
      </c>
      <c r="S42" s="219">
        <v>117</v>
      </c>
      <c r="T42" s="219">
        <v>4</v>
      </c>
      <c r="U42" s="220">
        <v>0</v>
      </c>
      <c r="V42" s="213">
        <v>182</v>
      </c>
      <c r="W42" s="212">
        <v>0</v>
      </c>
      <c r="X42" s="212">
        <v>0</v>
      </c>
      <c r="Y42" s="219">
        <v>0</v>
      </c>
      <c r="Z42" s="219">
        <v>0</v>
      </c>
      <c r="AA42" s="213">
        <v>0</v>
      </c>
      <c r="AB42" s="229"/>
      <c r="AC42" s="233"/>
      <c r="AD42" s="234" t="s">
        <v>83</v>
      </c>
      <c r="AE42" s="235"/>
      <c r="AF42" s="235"/>
      <c r="AG42" s="235"/>
    </row>
    <row r="43" spans="1:33" s="168" customFormat="1" ht="15" customHeight="1">
      <c r="A43" s="188">
        <v>29</v>
      </c>
      <c r="B43" s="189" t="s">
        <v>84</v>
      </c>
      <c r="C43" s="190">
        <v>42873</v>
      </c>
      <c r="D43" s="191">
        <v>0</v>
      </c>
      <c r="E43" s="191">
        <v>102</v>
      </c>
      <c r="F43" s="191">
        <v>1519</v>
      </c>
      <c r="G43" s="266">
        <v>53</v>
      </c>
      <c r="H43" s="187">
        <v>0</v>
      </c>
      <c r="I43" s="210">
        <v>0</v>
      </c>
      <c r="J43" s="210">
        <v>0</v>
      </c>
      <c r="K43" s="211">
        <v>53</v>
      </c>
      <c r="L43" s="212">
        <v>0</v>
      </c>
      <c r="M43" s="212">
        <v>0</v>
      </c>
      <c r="N43" s="210">
        <v>0</v>
      </c>
      <c r="O43" s="210">
        <v>0</v>
      </c>
      <c r="P43" s="213">
        <v>0</v>
      </c>
      <c r="Q43" s="218">
        <v>0</v>
      </c>
      <c r="R43" s="212">
        <v>0</v>
      </c>
      <c r="S43" s="219">
        <v>0</v>
      </c>
      <c r="T43" s="219">
        <v>0</v>
      </c>
      <c r="U43" s="220">
        <v>0</v>
      </c>
      <c r="V43" s="213">
        <v>0</v>
      </c>
      <c r="W43" s="212">
        <v>0</v>
      </c>
      <c r="X43" s="212">
        <v>0</v>
      </c>
      <c r="Y43" s="219">
        <v>0</v>
      </c>
      <c r="Z43" s="219">
        <v>0</v>
      </c>
      <c r="AA43" s="213">
        <v>0</v>
      </c>
      <c r="AB43" s="229" t="s">
        <v>32</v>
      </c>
      <c r="AC43" s="233"/>
      <c r="AD43" s="261" t="s">
        <v>85</v>
      </c>
      <c r="AE43" s="235"/>
      <c r="AF43" s="235"/>
      <c r="AG43" s="235"/>
    </row>
    <row r="44" spans="1:33" s="168" customFormat="1" ht="15" customHeight="1">
      <c r="A44" s="188">
        <v>30</v>
      </c>
      <c r="B44" s="189" t="s">
        <v>86</v>
      </c>
      <c r="C44" s="190">
        <v>42876</v>
      </c>
      <c r="D44" s="191">
        <v>1890</v>
      </c>
      <c r="E44" s="191">
        <v>64081</v>
      </c>
      <c r="F44" s="191">
        <v>3800</v>
      </c>
      <c r="G44" s="266">
        <v>79</v>
      </c>
      <c r="H44" s="187">
        <v>0</v>
      </c>
      <c r="I44" s="210">
        <v>0</v>
      </c>
      <c r="J44" s="210">
        <v>0</v>
      </c>
      <c r="K44" s="211">
        <v>79</v>
      </c>
      <c r="L44" s="212">
        <v>70</v>
      </c>
      <c r="M44" s="212">
        <v>0</v>
      </c>
      <c r="N44" s="210">
        <v>102</v>
      </c>
      <c r="O44" s="210">
        <v>43</v>
      </c>
      <c r="P44" s="213">
        <v>215</v>
      </c>
      <c r="Q44" s="218">
        <v>70</v>
      </c>
      <c r="R44" s="212">
        <v>0</v>
      </c>
      <c r="S44" s="219">
        <v>79</v>
      </c>
      <c r="T44" s="219">
        <v>4</v>
      </c>
      <c r="U44" s="220">
        <v>0</v>
      </c>
      <c r="V44" s="213">
        <v>153</v>
      </c>
      <c r="W44" s="212">
        <v>6</v>
      </c>
      <c r="X44" s="212">
        <v>0</v>
      </c>
      <c r="Y44" s="219">
        <v>0</v>
      </c>
      <c r="Z44" s="219">
        <v>0</v>
      </c>
      <c r="AA44" s="213">
        <v>6</v>
      </c>
      <c r="AB44" s="229"/>
      <c r="AC44" s="233"/>
      <c r="AD44" s="234" t="s">
        <v>87</v>
      </c>
      <c r="AE44" s="235"/>
      <c r="AF44" s="235"/>
      <c r="AG44" s="235"/>
    </row>
    <row r="45" spans="1:33" s="168" customFormat="1" ht="15" customHeight="1">
      <c r="A45" s="188">
        <v>31</v>
      </c>
      <c r="B45" s="189" t="s">
        <v>88</v>
      </c>
      <c r="C45" s="190">
        <v>42881</v>
      </c>
      <c r="D45" s="191">
        <v>0</v>
      </c>
      <c r="E45" s="191">
        <v>19</v>
      </c>
      <c r="F45" s="191">
        <v>115</v>
      </c>
      <c r="G45" s="266">
        <v>0</v>
      </c>
      <c r="H45" s="187">
        <v>0</v>
      </c>
      <c r="I45" s="210">
        <v>0</v>
      </c>
      <c r="J45" s="210">
        <v>0</v>
      </c>
      <c r="K45" s="211">
        <v>0</v>
      </c>
      <c r="L45" s="212">
        <v>0</v>
      </c>
      <c r="M45" s="212">
        <v>0</v>
      </c>
      <c r="N45" s="210">
        <v>0</v>
      </c>
      <c r="O45" s="210">
        <v>0</v>
      </c>
      <c r="P45" s="213">
        <v>0</v>
      </c>
      <c r="Q45" s="218">
        <v>0</v>
      </c>
      <c r="R45" s="212">
        <v>0</v>
      </c>
      <c r="S45" s="219">
        <v>0</v>
      </c>
      <c r="T45" s="219">
        <v>0</v>
      </c>
      <c r="U45" s="220">
        <v>0</v>
      </c>
      <c r="V45" s="213">
        <v>0</v>
      </c>
      <c r="W45" s="212">
        <v>0</v>
      </c>
      <c r="X45" s="212">
        <v>0</v>
      </c>
      <c r="Y45" s="219">
        <v>0</v>
      </c>
      <c r="Z45" s="219">
        <v>0</v>
      </c>
      <c r="AA45" s="213">
        <v>0</v>
      </c>
      <c r="AB45" s="229" t="s">
        <v>32</v>
      </c>
      <c r="AC45" s="233"/>
      <c r="AD45" s="261" t="s">
        <v>89</v>
      </c>
      <c r="AE45" s="235"/>
      <c r="AF45" s="235"/>
      <c r="AG45" s="235"/>
    </row>
    <row r="46" spans="1:33" s="168" customFormat="1" ht="15" customHeight="1">
      <c r="A46" s="188">
        <v>32</v>
      </c>
      <c r="B46" s="189" t="s">
        <v>90</v>
      </c>
      <c r="C46" s="190">
        <v>42883</v>
      </c>
      <c r="D46" s="191">
        <v>2670</v>
      </c>
      <c r="E46" s="191">
        <v>141482</v>
      </c>
      <c r="F46" s="191">
        <v>4575</v>
      </c>
      <c r="G46" s="266">
        <v>2</v>
      </c>
      <c r="H46" s="187">
        <v>0</v>
      </c>
      <c r="I46" s="210">
        <v>1</v>
      </c>
      <c r="J46" s="210">
        <v>0</v>
      </c>
      <c r="K46" s="211">
        <v>3</v>
      </c>
      <c r="L46" s="212">
        <v>44</v>
      </c>
      <c r="M46" s="212">
        <v>0</v>
      </c>
      <c r="N46" s="210">
        <v>186</v>
      </c>
      <c r="O46" s="210">
        <v>20</v>
      </c>
      <c r="P46" s="213">
        <v>250</v>
      </c>
      <c r="Q46" s="218">
        <v>33</v>
      </c>
      <c r="R46" s="212">
        <v>0</v>
      </c>
      <c r="S46" s="219">
        <v>143</v>
      </c>
      <c r="T46" s="219">
        <v>4</v>
      </c>
      <c r="U46" s="220">
        <v>0</v>
      </c>
      <c r="V46" s="213">
        <v>180</v>
      </c>
      <c r="W46" s="212">
        <v>0</v>
      </c>
      <c r="X46" s="212">
        <v>0</v>
      </c>
      <c r="Y46" s="219">
        <v>0</v>
      </c>
      <c r="Z46" s="219">
        <v>0</v>
      </c>
      <c r="AA46" s="213">
        <v>0</v>
      </c>
      <c r="AB46" s="229"/>
      <c r="AC46" s="233"/>
      <c r="AD46" s="234" t="s">
        <v>91</v>
      </c>
      <c r="AE46" s="235"/>
      <c r="AF46" s="235"/>
      <c r="AG46" s="235"/>
    </row>
    <row r="47" spans="1:33" s="168" customFormat="1" ht="15" customHeight="1">
      <c r="A47" s="188">
        <v>33</v>
      </c>
      <c r="B47" s="189" t="s">
        <v>92</v>
      </c>
      <c r="C47" s="190">
        <v>42887</v>
      </c>
      <c r="D47" s="191">
        <v>1888</v>
      </c>
      <c r="E47" s="191">
        <v>70582</v>
      </c>
      <c r="F47" s="191">
        <v>2993</v>
      </c>
      <c r="G47" s="266">
        <v>2</v>
      </c>
      <c r="H47" s="187">
        <v>0</v>
      </c>
      <c r="I47" s="210">
        <v>0</v>
      </c>
      <c r="J47" s="210">
        <v>0</v>
      </c>
      <c r="K47" s="211">
        <v>2</v>
      </c>
      <c r="L47" s="212">
        <v>40</v>
      </c>
      <c r="M47" s="212">
        <v>0</v>
      </c>
      <c r="N47" s="210">
        <v>120</v>
      </c>
      <c r="O47" s="210">
        <v>30</v>
      </c>
      <c r="P47" s="213">
        <v>190</v>
      </c>
      <c r="Q47" s="218">
        <v>10</v>
      </c>
      <c r="R47" s="212">
        <v>0</v>
      </c>
      <c r="S47" s="219">
        <v>103</v>
      </c>
      <c r="T47" s="219">
        <v>9</v>
      </c>
      <c r="U47" s="220">
        <v>0</v>
      </c>
      <c r="V47" s="213">
        <v>122</v>
      </c>
      <c r="W47" s="212">
        <v>0</v>
      </c>
      <c r="X47" s="212">
        <v>0</v>
      </c>
      <c r="Y47" s="219">
        <v>0</v>
      </c>
      <c r="Z47" s="219">
        <v>0</v>
      </c>
      <c r="AA47" s="213">
        <v>0</v>
      </c>
      <c r="AB47" s="229"/>
      <c r="AC47" s="233"/>
      <c r="AD47" s="261" t="s">
        <v>93</v>
      </c>
      <c r="AE47" s="235"/>
      <c r="AF47" s="235"/>
      <c r="AG47" s="235"/>
    </row>
    <row r="48" spans="1:33" s="168" customFormat="1" ht="15" customHeight="1">
      <c r="A48" s="188">
        <v>34</v>
      </c>
      <c r="B48" s="189" t="s">
        <v>94</v>
      </c>
      <c r="C48" s="190">
        <v>42892</v>
      </c>
      <c r="D48" s="191">
        <v>0</v>
      </c>
      <c r="E48" s="191">
        <v>11</v>
      </c>
      <c r="F48" s="191">
        <v>1777</v>
      </c>
      <c r="G48" s="266">
        <v>0</v>
      </c>
      <c r="H48" s="187">
        <v>0</v>
      </c>
      <c r="I48" s="210">
        <v>0</v>
      </c>
      <c r="J48" s="210">
        <v>0</v>
      </c>
      <c r="K48" s="211">
        <v>0</v>
      </c>
      <c r="L48" s="212">
        <v>0</v>
      </c>
      <c r="M48" s="212">
        <v>0</v>
      </c>
      <c r="N48" s="210">
        <v>0</v>
      </c>
      <c r="O48" s="210">
        <v>0</v>
      </c>
      <c r="P48" s="213">
        <v>0</v>
      </c>
      <c r="Q48" s="218">
        <v>0</v>
      </c>
      <c r="R48" s="212">
        <v>0</v>
      </c>
      <c r="S48" s="219">
        <v>0</v>
      </c>
      <c r="T48" s="219">
        <v>0</v>
      </c>
      <c r="U48" s="220">
        <v>0</v>
      </c>
      <c r="V48" s="213">
        <v>0</v>
      </c>
      <c r="W48" s="212">
        <v>0</v>
      </c>
      <c r="X48" s="212">
        <v>0</v>
      </c>
      <c r="Y48" s="219">
        <v>0</v>
      </c>
      <c r="Z48" s="219">
        <v>0</v>
      </c>
      <c r="AA48" s="213">
        <v>0</v>
      </c>
      <c r="AB48" s="229" t="s">
        <v>32</v>
      </c>
      <c r="AC48" s="233"/>
      <c r="AD48" s="261" t="s">
        <v>85</v>
      </c>
      <c r="AE48" s="235"/>
      <c r="AF48" s="235"/>
      <c r="AG48" s="235"/>
    </row>
    <row r="49" spans="1:33" s="168" customFormat="1" ht="15" customHeight="1">
      <c r="A49" s="188">
        <v>35</v>
      </c>
      <c r="B49" s="189" t="s">
        <v>95</v>
      </c>
      <c r="C49" s="190">
        <v>42894</v>
      </c>
      <c r="D49" s="191">
        <v>3102</v>
      </c>
      <c r="E49" s="191">
        <v>112087</v>
      </c>
      <c r="F49" s="191">
        <v>4996</v>
      </c>
      <c r="G49" s="266">
        <v>14</v>
      </c>
      <c r="H49" s="187">
        <v>0</v>
      </c>
      <c r="I49" s="210">
        <v>1</v>
      </c>
      <c r="J49" s="210">
        <v>0</v>
      </c>
      <c r="K49" s="211">
        <v>15</v>
      </c>
      <c r="L49" s="212">
        <v>25</v>
      </c>
      <c r="M49" s="212">
        <v>0</v>
      </c>
      <c r="N49" s="210">
        <v>40</v>
      </c>
      <c r="O49" s="210">
        <v>20</v>
      </c>
      <c r="P49" s="213">
        <v>85</v>
      </c>
      <c r="Q49" s="218">
        <v>22</v>
      </c>
      <c r="R49" s="212">
        <v>0</v>
      </c>
      <c r="S49" s="219">
        <v>161</v>
      </c>
      <c r="T49" s="219">
        <v>15</v>
      </c>
      <c r="U49" s="220">
        <v>0</v>
      </c>
      <c r="V49" s="213">
        <v>198</v>
      </c>
      <c r="W49" s="212">
        <v>60</v>
      </c>
      <c r="X49" s="212">
        <v>0</v>
      </c>
      <c r="Y49" s="219">
        <v>0</v>
      </c>
      <c r="Z49" s="219">
        <v>0</v>
      </c>
      <c r="AA49" s="213">
        <v>60</v>
      </c>
      <c r="AB49" s="229"/>
      <c r="AC49" s="233"/>
      <c r="AD49" s="261" t="s">
        <v>96</v>
      </c>
      <c r="AE49" s="235"/>
      <c r="AF49" s="235"/>
      <c r="AG49" s="235"/>
    </row>
    <row r="50" spans="1:33" s="168" customFormat="1" ht="15" customHeight="1">
      <c r="A50" s="188">
        <v>36</v>
      </c>
      <c r="B50" s="189" t="s">
        <v>97</v>
      </c>
      <c r="C50" s="190">
        <v>42908</v>
      </c>
      <c r="D50" s="191">
        <v>1523</v>
      </c>
      <c r="E50" s="191">
        <v>50752</v>
      </c>
      <c r="F50" s="191">
        <v>4458</v>
      </c>
      <c r="G50" s="266">
        <v>19</v>
      </c>
      <c r="H50" s="187">
        <v>0</v>
      </c>
      <c r="I50" s="210">
        <v>1</v>
      </c>
      <c r="J50" s="210">
        <v>0</v>
      </c>
      <c r="K50" s="211">
        <v>20</v>
      </c>
      <c r="L50" s="212">
        <v>64</v>
      </c>
      <c r="M50" s="212">
        <v>0</v>
      </c>
      <c r="N50" s="210">
        <v>100</v>
      </c>
      <c r="O50" s="210">
        <v>75</v>
      </c>
      <c r="P50" s="213">
        <v>239</v>
      </c>
      <c r="Q50" s="218">
        <v>60</v>
      </c>
      <c r="R50" s="212">
        <v>0</v>
      </c>
      <c r="S50" s="219">
        <v>114</v>
      </c>
      <c r="T50" s="219">
        <v>8</v>
      </c>
      <c r="U50" s="220">
        <v>0</v>
      </c>
      <c r="V50" s="213">
        <v>182</v>
      </c>
      <c r="W50" s="212">
        <v>0</v>
      </c>
      <c r="X50" s="212">
        <v>0</v>
      </c>
      <c r="Y50" s="219">
        <v>0</v>
      </c>
      <c r="Z50" s="219">
        <v>0</v>
      </c>
      <c r="AA50" s="213">
        <v>0</v>
      </c>
      <c r="AB50" s="229"/>
      <c r="AC50" s="233"/>
      <c r="AD50" s="261" t="s">
        <v>98</v>
      </c>
      <c r="AE50" s="235"/>
      <c r="AF50" s="235"/>
      <c r="AG50" s="235"/>
    </row>
    <row r="51" spans="1:33" s="168" customFormat="1" ht="15" customHeight="1">
      <c r="A51" s="188">
        <v>37</v>
      </c>
      <c r="B51" s="189" t="s">
        <v>99</v>
      </c>
      <c r="C51" s="190">
        <v>42911</v>
      </c>
      <c r="D51" s="191">
        <v>2568</v>
      </c>
      <c r="E51" s="191">
        <v>111665</v>
      </c>
      <c r="F51" s="191">
        <v>4107</v>
      </c>
      <c r="G51" s="266">
        <v>1</v>
      </c>
      <c r="H51" s="187">
        <v>0</v>
      </c>
      <c r="I51" s="210">
        <v>0</v>
      </c>
      <c r="J51" s="210">
        <v>0</v>
      </c>
      <c r="K51" s="211">
        <v>1</v>
      </c>
      <c r="L51" s="212">
        <v>25</v>
      </c>
      <c r="M51" s="212">
        <v>0</v>
      </c>
      <c r="N51" s="210">
        <v>119</v>
      </c>
      <c r="O51" s="210">
        <v>10</v>
      </c>
      <c r="P51" s="213">
        <v>154</v>
      </c>
      <c r="Q51" s="218">
        <v>29</v>
      </c>
      <c r="R51" s="212">
        <v>0</v>
      </c>
      <c r="S51" s="219">
        <v>96</v>
      </c>
      <c r="T51" s="219">
        <v>37</v>
      </c>
      <c r="U51" s="220">
        <v>0</v>
      </c>
      <c r="V51" s="213">
        <v>162</v>
      </c>
      <c r="W51" s="212">
        <v>0</v>
      </c>
      <c r="X51" s="212">
        <v>0</v>
      </c>
      <c r="Y51" s="219">
        <v>0</v>
      </c>
      <c r="Z51" s="219">
        <v>0</v>
      </c>
      <c r="AA51" s="213">
        <v>0</v>
      </c>
      <c r="AB51" s="229"/>
      <c r="AC51" s="233"/>
      <c r="AD51" s="261" t="s">
        <v>100</v>
      </c>
      <c r="AE51" s="235"/>
      <c r="AF51" s="235"/>
      <c r="AG51" s="235"/>
    </row>
    <row r="52" spans="1:33" s="168" customFormat="1" ht="15" customHeight="1">
      <c r="A52" s="188">
        <v>38</v>
      </c>
      <c r="B52" s="189" t="s">
        <v>101</v>
      </c>
      <c r="C52" s="190">
        <v>42916</v>
      </c>
      <c r="D52" s="191">
        <v>1717</v>
      </c>
      <c r="E52" s="191">
        <v>93865</v>
      </c>
      <c r="F52" s="191">
        <v>2830</v>
      </c>
      <c r="G52" s="266">
        <v>5</v>
      </c>
      <c r="H52" s="187">
        <v>0</v>
      </c>
      <c r="I52" s="210">
        <v>1</v>
      </c>
      <c r="J52" s="210">
        <v>0</v>
      </c>
      <c r="K52" s="211">
        <v>6</v>
      </c>
      <c r="L52" s="212">
        <v>30</v>
      </c>
      <c r="M52" s="212">
        <v>0</v>
      </c>
      <c r="N52" s="210">
        <v>113</v>
      </c>
      <c r="O52" s="210">
        <v>25</v>
      </c>
      <c r="P52" s="213">
        <v>168</v>
      </c>
      <c r="Q52" s="218">
        <v>33</v>
      </c>
      <c r="R52" s="212">
        <v>0</v>
      </c>
      <c r="S52" s="219">
        <v>57</v>
      </c>
      <c r="T52" s="219">
        <v>24</v>
      </c>
      <c r="U52" s="220">
        <v>0</v>
      </c>
      <c r="V52" s="213">
        <v>114</v>
      </c>
      <c r="W52" s="212">
        <v>0</v>
      </c>
      <c r="X52" s="212">
        <v>0</v>
      </c>
      <c r="Y52" s="219">
        <v>0</v>
      </c>
      <c r="Z52" s="219">
        <v>0</v>
      </c>
      <c r="AA52" s="213">
        <v>0</v>
      </c>
      <c r="AB52" s="229"/>
      <c r="AC52" s="233"/>
      <c r="AD52" s="261" t="s">
        <v>102</v>
      </c>
      <c r="AE52" s="235"/>
      <c r="AF52" s="235"/>
      <c r="AG52" s="235"/>
    </row>
    <row r="53" spans="1:33" s="168" customFormat="1" ht="15" customHeight="1">
      <c r="A53" s="188">
        <v>39</v>
      </c>
      <c r="B53" s="189" t="s">
        <v>103</v>
      </c>
      <c r="C53" s="190">
        <v>42926</v>
      </c>
      <c r="D53" s="191">
        <v>2976</v>
      </c>
      <c r="E53" s="191">
        <v>134253</v>
      </c>
      <c r="F53" s="191">
        <v>4674</v>
      </c>
      <c r="G53" s="186">
        <v>29</v>
      </c>
      <c r="H53" s="187">
        <v>0</v>
      </c>
      <c r="I53" s="210">
        <v>0</v>
      </c>
      <c r="J53" s="210">
        <v>0</v>
      </c>
      <c r="K53" s="211">
        <v>29</v>
      </c>
      <c r="L53" s="212">
        <v>26</v>
      </c>
      <c r="M53" s="212">
        <v>0</v>
      </c>
      <c r="N53" s="210">
        <v>52</v>
      </c>
      <c r="O53" s="210">
        <v>0</v>
      </c>
      <c r="P53" s="213">
        <v>78</v>
      </c>
      <c r="Q53" s="218">
        <v>34</v>
      </c>
      <c r="R53" s="212">
        <v>0</v>
      </c>
      <c r="S53" s="219">
        <v>131</v>
      </c>
      <c r="T53" s="219">
        <v>23</v>
      </c>
      <c r="U53" s="220">
        <v>0</v>
      </c>
      <c r="V53" s="213">
        <v>188</v>
      </c>
      <c r="W53" s="212">
        <v>30</v>
      </c>
      <c r="X53" s="212">
        <v>0</v>
      </c>
      <c r="Y53" s="219">
        <v>10</v>
      </c>
      <c r="Z53" s="219">
        <v>0</v>
      </c>
      <c r="AA53" s="213">
        <v>40</v>
      </c>
      <c r="AB53" s="229"/>
      <c r="AC53" s="233"/>
      <c r="AD53" s="261" t="s">
        <v>104</v>
      </c>
      <c r="AE53" s="235"/>
      <c r="AF53" s="235"/>
      <c r="AG53" s="235"/>
    </row>
    <row r="54" spans="1:33" s="168" customFormat="1" ht="15" customHeight="1">
      <c r="A54" s="188">
        <v>40</v>
      </c>
      <c r="B54" s="189" t="s">
        <v>105</v>
      </c>
      <c r="C54" s="190">
        <v>42931</v>
      </c>
      <c r="D54" s="191">
        <v>1898</v>
      </c>
      <c r="E54" s="191">
        <v>96142</v>
      </c>
      <c r="F54" s="191">
        <v>4181</v>
      </c>
      <c r="G54" s="186">
        <v>29</v>
      </c>
      <c r="H54" s="187">
        <v>0</v>
      </c>
      <c r="I54" s="210">
        <v>0</v>
      </c>
      <c r="J54" s="210">
        <v>0</v>
      </c>
      <c r="K54" s="211">
        <v>29</v>
      </c>
      <c r="L54" s="212">
        <v>29</v>
      </c>
      <c r="M54" s="212">
        <v>0</v>
      </c>
      <c r="N54" s="210">
        <v>105</v>
      </c>
      <c r="O54" s="210">
        <v>1</v>
      </c>
      <c r="P54" s="213">
        <v>135</v>
      </c>
      <c r="Q54" s="218">
        <v>21</v>
      </c>
      <c r="R54" s="212">
        <v>0</v>
      </c>
      <c r="S54" s="219">
        <v>128</v>
      </c>
      <c r="T54" s="219">
        <v>16</v>
      </c>
      <c r="U54" s="220">
        <v>0</v>
      </c>
      <c r="V54" s="213">
        <v>165</v>
      </c>
      <c r="W54" s="212">
        <v>0</v>
      </c>
      <c r="X54" s="212">
        <v>0</v>
      </c>
      <c r="Y54" s="219">
        <v>0</v>
      </c>
      <c r="Z54" s="219">
        <v>1</v>
      </c>
      <c r="AA54" s="213">
        <v>1</v>
      </c>
      <c r="AB54" s="229"/>
      <c r="AC54" s="233"/>
      <c r="AD54" s="261" t="s">
        <v>106</v>
      </c>
      <c r="AE54" s="235"/>
      <c r="AF54" s="235"/>
      <c r="AG54" s="235"/>
    </row>
    <row r="55" spans="1:33" s="168" customFormat="1" ht="15" customHeight="1">
      <c r="A55" s="188">
        <v>41</v>
      </c>
      <c r="B55" s="189" t="s">
        <v>107</v>
      </c>
      <c r="C55" s="190">
        <v>42939</v>
      </c>
      <c r="D55" s="191">
        <v>3773</v>
      </c>
      <c r="E55" s="191">
        <v>104844</v>
      </c>
      <c r="F55" s="191">
        <v>4951</v>
      </c>
      <c r="G55" s="186">
        <v>3</v>
      </c>
      <c r="H55" s="187">
        <v>0</v>
      </c>
      <c r="I55" s="210">
        <v>2</v>
      </c>
      <c r="J55" s="210">
        <v>0</v>
      </c>
      <c r="K55" s="211">
        <v>5</v>
      </c>
      <c r="L55" s="212">
        <v>25</v>
      </c>
      <c r="M55" s="212">
        <v>0</v>
      </c>
      <c r="N55" s="210">
        <v>50</v>
      </c>
      <c r="O55" s="210">
        <v>0</v>
      </c>
      <c r="P55" s="213">
        <v>75</v>
      </c>
      <c r="Q55" s="218">
        <v>23</v>
      </c>
      <c r="R55" s="212">
        <v>0</v>
      </c>
      <c r="S55" s="219">
        <v>162</v>
      </c>
      <c r="T55" s="219">
        <v>13</v>
      </c>
      <c r="U55" s="220">
        <v>0</v>
      </c>
      <c r="V55" s="213">
        <v>198</v>
      </c>
      <c r="W55" s="212">
        <v>0</v>
      </c>
      <c r="X55" s="212">
        <v>0</v>
      </c>
      <c r="Y55" s="219">
        <v>0</v>
      </c>
      <c r="Z55" s="219">
        <v>0</v>
      </c>
      <c r="AA55" s="213">
        <v>0</v>
      </c>
      <c r="AB55" s="229"/>
      <c r="AC55" s="233"/>
      <c r="AD55" s="261" t="s">
        <v>108</v>
      </c>
      <c r="AE55" s="235"/>
      <c r="AF55" s="235"/>
      <c r="AG55" s="235"/>
    </row>
    <row r="56" spans="1:33" s="168" customFormat="1" ht="15" customHeight="1">
      <c r="A56" s="188">
        <v>42</v>
      </c>
      <c r="B56" s="189" t="s">
        <v>109</v>
      </c>
      <c r="C56" s="190">
        <v>42943</v>
      </c>
      <c r="D56" s="191">
        <v>2177</v>
      </c>
      <c r="E56" s="191">
        <v>36995</v>
      </c>
      <c r="F56" s="191">
        <v>2308</v>
      </c>
      <c r="G56" s="186">
        <v>2</v>
      </c>
      <c r="H56" s="187">
        <v>0</v>
      </c>
      <c r="I56" s="210">
        <v>0</v>
      </c>
      <c r="J56" s="210">
        <v>0</v>
      </c>
      <c r="K56" s="211">
        <v>2</v>
      </c>
      <c r="L56" s="212">
        <v>25</v>
      </c>
      <c r="M56" s="212">
        <v>0</v>
      </c>
      <c r="N56" s="210">
        <v>70</v>
      </c>
      <c r="O56" s="210">
        <v>0</v>
      </c>
      <c r="P56" s="213">
        <v>95</v>
      </c>
      <c r="Q56" s="218">
        <v>13</v>
      </c>
      <c r="R56" s="212">
        <v>0</v>
      </c>
      <c r="S56" s="219">
        <v>74</v>
      </c>
      <c r="T56" s="219">
        <v>6</v>
      </c>
      <c r="U56" s="220">
        <v>0</v>
      </c>
      <c r="V56" s="213">
        <v>93</v>
      </c>
      <c r="W56" s="212">
        <v>0</v>
      </c>
      <c r="X56" s="212">
        <v>0</v>
      </c>
      <c r="Y56" s="219">
        <v>0</v>
      </c>
      <c r="Z56" s="219">
        <v>1</v>
      </c>
      <c r="AA56" s="213">
        <v>1</v>
      </c>
      <c r="AB56" s="229"/>
      <c r="AC56" s="233"/>
      <c r="AD56" s="261" t="s">
        <v>110</v>
      </c>
      <c r="AE56" s="235"/>
      <c r="AF56" s="235"/>
      <c r="AG56" s="235"/>
    </row>
    <row r="57" spans="1:33" s="168" customFormat="1" ht="15" customHeight="1">
      <c r="A57" s="188">
        <v>43</v>
      </c>
      <c r="B57" s="189" t="s">
        <v>111</v>
      </c>
      <c r="C57" s="190">
        <v>42950</v>
      </c>
      <c r="D57" s="191">
        <v>1556</v>
      </c>
      <c r="E57" s="191">
        <v>69621</v>
      </c>
      <c r="F57" s="191">
        <v>3650</v>
      </c>
      <c r="G57" s="186">
        <v>51</v>
      </c>
      <c r="H57" s="187">
        <v>0</v>
      </c>
      <c r="I57" s="210">
        <v>0</v>
      </c>
      <c r="J57" s="210">
        <v>0</v>
      </c>
      <c r="K57" s="211">
        <v>51</v>
      </c>
      <c r="L57" s="212">
        <v>35</v>
      </c>
      <c r="M57" s="212">
        <v>0</v>
      </c>
      <c r="N57" s="210">
        <v>70</v>
      </c>
      <c r="O57" s="210">
        <v>0</v>
      </c>
      <c r="P57" s="213">
        <v>105</v>
      </c>
      <c r="Q57" s="218">
        <v>23</v>
      </c>
      <c r="R57" s="212">
        <v>0</v>
      </c>
      <c r="S57" s="219">
        <v>130</v>
      </c>
      <c r="T57" s="219">
        <v>2</v>
      </c>
      <c r="U57" s="220">
        <v>0</v>
      </c>
      <c r="V57" s="213">
        <v>155</v>
      </c>
      <c r="W57" s="212">
        <v>0</v>
      </c>
      <c r="X57" s="212">
        <v>0</v>
      </c>
      <c r="Y57" s="219">
        <v>0</v>
      </c>
      <c r="Z57" s="219">
        <v>0</v>
      </c>
      <c r="AA57" s="213">
        <v>0</v>
      </c>
      <c r="AB57" s="229"/>
      <c r="AC57" s="233"/>
      <c r="AD57" s="261" t="s">
        <v>112</v>
      </c>
      <c r="AE57" s="235"/>
      <c r="AF57" s="235"/>
      <c r="AG57" s="235"/>
    </row>
    <row r="58" spans="1:33" s="168" customFormat="1" ht="15" customHeight="1">
      <c r="A58" s="188">
        <v>44</v>
      </c>
      <c r="B58" s="189" t="s">
        <v>113</v>
      </c>
      <c r="C58" s="190">
        <v>42951</v>
      </c>
      <c r="D58" s="191">
        <v>0</v>
      </c>
      <c r="E58" s="191">
        <v>0</v>
      </c>
      <c r="F58" s="191">
        <v>4050</v>
      </c>
      <c r="G58" s="186">
        <v>150</v>
      </c>
      <c r="H58" s="187">
        <v>0</v>
      </c>
      <c r="I58" s="210">
        <v>0</v>
      </c>
      <c r="J58" s="210">
        <v>0</v>
      </c>
      <c r="K58" s="211">
        <v>150</v>
      </c>
      <c r="L58" s="212">
        <v>0</v>
      </c>
      <c r="M58" s="212">
        <v>0</v>
      </c>
      <c r="N58" s="210">
        <v>0</v>
      </c>
      <c r="O58" s="210">
        <v>0</v>
      </c>
      <c r="P58" s="213">
        <v>0</v>
      </c>
      <c r="Q58" s="218">
        <v>0</v>
      </c>
      <c r="R58" s="212">
        <v>0</v>
      </c>
      <c r="S58" s="219">
        <v>0</v>
      </c>
      <c r="T58" s="219">
        <v>0</v>
      </c>
      <c r="U58" s="220">
        <v>0</v>
      </c>
      <c r="V58" s="213">
        <v>0</v>
      </c>
      <c r="W58" s="212">
        <v>0</v>
      </c>
      <c r="X58" s="212">
        <v>0</v>
      </c>
      <c r="Y58" s="219">
        <v>0</v>
      </c>
      <c r="Z58" s="219">
        <v>0</v>
      </c>
      <c r="AA58" s="213">
        <v>0</v>
      </c>
      <c r="AB58" s="229"/>
      <c r="AC58" s="233"/>
      <c r="AD58" s="261" t="s">
        <v>114</v>
      </c>
      <c r="AE58" s="235"/>
      <c r="AF58" s="235"/>
      <c r="AG58" s="235"/>
    </row>
    <row r="59" spans="1:33" s="168" customFormat="1" ht="15" customHeight="1">
      <c r="A59" s="188">
        <v>45</v>
      </c>
      <c r="B59" s="189" t="s">
        <v>115</v>
      </c>
      <c r="C59" s="190">
        <v>42956</v>
      </c>
      <c r="D59" s="191">
        <v>0</v>
      </c>
      <c r="E59" s="191">
        <v>0</v>
      </c>
      <c r="F59" s="191">
        <v>11907</v>
      </c>
      <c r="G59" s="186">
        <v>407</v>
      </c>
      <c r="H59" s="187">
        <v>0</v>
      </c>
      <c r="I59" s="210">
        <v>0</v>
      </c>
      <c r="J59" s="210">
        <v>0</v>
      </c>
      <c r="K59" s="211">
        <v>407</v>
      </c>
      <c r="L59" s="212">
        <v>0</v>
      </c>
      <c r="M59" s="212">
        <v>0</v>
      </c>
      <c r="N59" s="210">
        <v>0</v>
      </c>
      <c r="O59" s="210">
        <v>0</v>
      </c>
      <c r="P59" s="213">
        <v>0</v>
      </c>
      <c r="Q59" s="218">
        <v>0</v>
      </c>
      <c r="R59" s="212">
        <v>0</v>
      </c>
      <c r="S59" s="219">
        <v>0</v>
      </c>
      <c r="T59" s="219">
        <v>0</v>
      </c>
      <c r="U59" s="220">
        <v>0</v>
      </c>
      <c r="V59" s="213">
        <v>0</v>
      </c>
      <c r="W59" s="212">
        <v>0</v>
      </c>
      <c r="X59" s="212">
        <v>0</v>
      </c>
      <c r="Y59" s="219">
        <v>0</v>
      </c>
      <c r="Z59" s="219">
        <v>0</v>
      </c>
      <c r="AA59" s="213">
        <v>0</v>
      </c>
      <c r="AB59" s="229"/>
      <c r="AC59" s="233"/>
      <c r="AD59" s="261" t="s">
        <v>114</v>
      </c>
      <c r="AE59" s="235"/>
      <c r="AF59" s="235"/>
      <c r="AG59" s="235"/>
    </row>
    <row r="60" spans="1:33" s="168" customFormat="1" ht="15" customHeight="1">
      <c r="A60" s="188">
        <v>46</v>
      </c>
      <c r="B60" s="189" t="s">
        <v>116</v>
      </c>
      <c r="C60" s="190">
        <v>42957</v>
      </c>
      <c r="D60" s="191">
        <v>1634</v>
      </c>
      <c r="E60" s="191">
        <v>80402</v>
      </c>
      <c r="F60" s="191">
        <v>2487</v>
      </c>
      <c r="G60" s="186">
        <v>66</v>
      </c>
      <c r="H60" s="187">
        <v>0</v>
      </c>
      <c r="I60" s="210">
        <v>1</v>
      </c>
      <c r="J60" s="210">
        <v>0</v>
      </c>
      <c r="K60" s="211">
        <v>67</v>
      </c>
      <c r="L60" s="212">
        <v>40</v>
      </c>
      <c r="M60" s="212">
        <v>0</v>
      </c>
      <c r="N60" s="210">
        <v>74</v>
      </c>
      <c r="O60" s="210">
        <v>0</v>
      </c>
      <c r="P60" s="213">
        <v>114</v>
      </c>
      <c r="Q60" s="218">
        <v>11</v>
      </c>
      <c r="R60" s="212">
        <v>0</v>
      </c>
      <c r="S60" s="219">
        <v>77</v>
      </c>
      <c r="T60" s="219">
        <v>10</v>
      </c>
      <c r="U60" s="220">
        <v>0</v>
      </c>
      <c r="V60" s="213">
        <v>98</v>
      </c>
      <c r="W60" s="212">
        <v>0</v>
      </c>
      <c r="X60" s="212">
        <v>0</v>
      </c>
      <c r="Y60" s="219">
        <v>0</v>
      </c>
      <c r="Z60" s="219">
        <v>0</v>
      </c>
      <c r="AA60" s="213">
        <v>0</v>
      </c>
      <c r="AB60" s="229"/>
      <c r="AC60" s="233"/>
      <c r="AD60" s="261" t="s">
        <v>117</v>
      </c>
      <c r="AE60" s="235"/>
      <c r="AF60" s="235"/>
      <c r="AG60" s="235"/>
    </row>
    <row r="61" spans="1:33" s="168" customFormat="1" ht="15" customHeight="1">
      <c r="A61" s="188">
        <v>47</v>
      </c>
      <c r="B61" s="189" t="s">
        <v>118</v>
      </c>
      <c r="C61" s="190">
        <v>42967</v>
      </c>
      <c r="D61" s="191">
        <v>1695</v>
      </c>
      <c r="E61" s="191">
        <v>71630</v>
      </c>
      <c r="F61" s="191">
        <v>2438</v>
      </c>
      <c r="G61" s="186">
        <v>73</v>
      </c>
      <c r="H61" s="187">
        <v>0</v>
      </c>
      <c r="I61" s="210">
        <v>1</v>
      </c>
      <c r="J61" s="210">
        <v>0</v>
      </c>
      <c r="K61" s="211">
        <v>74</v>
      </c>
      <c r="L61" s="212">
        <v>20</v>
      </c>
      <c r="M61" s="212">
        <v>0</v>
      </c>
      <c r="N61" s="210">
        <v>173</v>
      </c>
      <c r="O61" s="210">
        <v>10</v>
      </c>
      <c r="P61" s="213">
        <v>203</v>
      </c>
      <c r="Q61" s="218">
        <v>10</v>
      </c>
      <c r="R61" s="212">
        <v>0</v>
      </c>
      <c r="S61" s="219">
        <v>81</v>
      </c>
      <c r="T61" s="219">
        <v>6</v>
      </c>
      <c r="U61" s="220">
        <v>0</v>
      </c>
      <c r="V61" s="213">
        <v>97</v>
      </c>
      <c r="W61" s="212">
        <v>0</v>
      </c>
      <c r="X61" s="212">
        <v>0</v>
      </c>
      <c r="Y61" s="219">
        <v>1</v>
      </c>
      <c r="Z61" s="219">
        <v>0</v>
      </c>
      <c r="AA61" s="213">
        <v>1</v>
      </c>
      <c r="AB61" s="229"/>
      <c r="AC61" s="233"/>
      <c r="AD61" s="261" t="s">
        <v>119</v>
      </c>
      <c r="AE61" s="235"/>
      <c r="AF61" s="235"/>
      <c r="AG61" s="235"/>
    </row>
    <row r="62" spans="1:33" s="168" customFormat="1" ht="15" customHeight="1">
      <c r="A62" s="188">
        <v>48</v>
      </c>
      <c r="B62" s="189" t="s">
        <v>120</v>
      </c>
      <c r="C62" s="190">
        <v>42976</v>
      </c>
      <c r="D62" s="191">
        <v>126</v>
      </c>
      <c r="E62" s="191">
        <v>3846</v>
      </c>
      <c r="F62" s="191">
        <v>184</v>
      </c>
      <c r="G62" s="186">
        <v>79</v>
      </c>
      <c r="H62" s="187">
        <v>0</v>
      </c>
      <c r="I62" s="210">
        <v>1</v>
      </c>
      <c r="J62" s="210">
        <v>0</v>
      </c>
      <c r="K62" s="211">
        <v>80</v>
      </c>
      <c r="L62" s="212">
        <v>0</v>
      </c>
      <c r="M62" s="212">
        <v>0</v>
      </c>
      <c r="N62" s="210">
        <v>154</v>
      </c>
      <c r="O62" s="210">
        <v>10</v>
      </c>
      <c r="P62" s="213">
        <v>164</v>
      </c>
      <c r="Q62" s="218">
        <v>0</v>
      </c>
      <c r="R62" s="212">
        <v>0</v>
      </c>
      <c r="S62" s="219">
        <v>0</v>
      </c>
      <c r="T62" s="219">
        <v>7</v>
      </c>
      <c r="U62" s="220">
        <v>0</v>
      </c>
      <c r="V62" s="213">
        <v>7</v>
      </c>
      <c r="W62" s="212">
        <v>4</v>
      </c>
      <c r="X62" s="212">
        <v>0</v>
      </c>
      <c r="Y62" s="219">
        <v>0</v>
      </c>
      <c r="Z62" s="219">
        <v>0</v>
      </c>
      <c r="AA62" s="213">
        <v>4</v>
      </c>
      <c r="AB62" s="229"/>
      <c r="AC62" s="233"/>
      <c r="AD62" s="261" t="s">
        <v>121</v>
      </c>
      <c r="AE62" s="235"/>
      <c r="AF62" s="235"/>
      <c r="AG62" s="235"/>
    </row>
    <row r="63" spans="1:33" s="168" customFormat="1" ht="15" customHeight="1">
      <c r="A63" s="188">
        <v>49</v>
      </c>
      <c r="B63" s="189" t="s">
        <v>122</v>
      </c>
      <c r="C63" s="190">
        <v>42979</v>
      </c>
      <c r="D63" s="191">
        <v>2494</v>
      </c>
      <c r="E63" s="191">
        <v>132142</v>
      </c>
      <c r="F63" s="191">
        <v>4816</v>
      </c>
      <c r="G63" s="186">
        <v>2</v>
      </c>
      <c r="H63" s="187">
        <v>0</v>
      </c>
      <c r="I63" s="210">
        <v>0</v>
      </c>
      <c r="J63" s="210">
        <v>0</v>
      </c>
      <c r="K63" s="211">
        <v>2</v>
      </c>
      <c r="L63" s="212">
        <v>0</v>
      </c>
      <c r="M63" s="212">
        <v>0</v>
      </c>
      <c r="N63" s="210">
        <v>113</v>
      </c>
      <c r="O63" s="210">
        <v>0</v>
      </c>
      <c r="P63" s="213">
        <v>113</v>
      </c>
      <c r="Q63" s="218">
        <v>46</v>
      </c>
      <c r="R63" s="212">
        <v>0</v>
      </c>
      <c r="S63" s="219">
        <v>137</v>
      </c>
      <c r="T63" s="219">
        <v>11</v>
      </c>
      <c r="U63" s="220">
        <v>0</v>
      </c>
      <c r="V63" s="213">
        <v>194</v>
      </c>
      <c r="W63" s="212">
        <v>208</v>
      </c>
      <c r="X63" s="212">
        <v>0</v>
      </c>
      <c r="Y63" s="219">
        <v>0</v>
      </c>
      <c r="Z63" s="219">
        <v>0</v>
      </c>
      <c r="AA63" s="213">
        <v>208</v>
      </c>
      <c r="AB63" s="229"/>
      <c r="AC63" s="233"/>
      <c r="AD63" s="261" t="s">
        <v>409</v>
      </c>
      <c r="AE63" s="235"/>
      <c r="AF63" s="235"/>
      <c r="AG63" s="235"/>
    </row>
    <row r="64" spans="1:33" s="168" customFormat="1" ht="15" customHeight="1">
      <c r="A64" s="188">
        <v>50</v>
      </c>
      <c r="B64" s="189" t="s">
        <v>123</v>
      </c>
      <c r="C64" s="190">
        <v>42987</v>
      </c>
      <c r="D64" s="191">
        <v>1524</v>
      </c>
      <c r="E64" s="191">
        <v>67528</v>
      </c>
      <c r="F64" s="191">
        <v>2644</v>
      </c>
      <c r="G64" s="186">
        <v>10</v>
      </c>
      <c r="H64" s="187">
        <v>0</v>
      </c>
      <c r="I64" s="210">
        <v>1</v>
      </c>
      <c r="J64" s="210">
        <v>0</v>
      </c>
      <c r="K64" s="211">
        <v>11</v>
      </c>
      <c r="L64" s="212">
        <v>20</v>
      </c>
      <c r="M64" s="212">
        <v>0</v>
      </c>
      <c r="N64" s="210">
        <v>70</v>
      </c>
      <c r="O64" s="210">
        <v>5</v>
      </c>
      <c r="P64" s="213">
        <v>95</v>
      </c>
      <c r="Q64" s="218">
        <v>30</v>
      </c>
      <c r="R64" s="212">
        <v>0</v>
      </c>
      <c r="S64" s="219">
        <v>75</v>
      </c>
      <c r="T64" s="219">
        <v>4</v>
      </c>
      <c r="U64" s="220">
        <v>0</v>
      </c>
      <c r="V64" s="213">
        <v>109</v>
      </c>
      <c r="W64" s="212">
        <v>70</v>
      </c>
      <c r="X64" s="212">
        <v>0</v>
      </c>
      <c r="Y64" s="219">
        <v>0</v>
      </c>
      <c r="Z64" s="219">
        <v>0</v>
      </c>
      <c r="AA64" s="213">
        <v>70</v>
      </c>
      <c r="AB64" s="229"/>
      <c r="AC64" s="233"/>
      <c r="AD64" s="261" t="s">
        <v>410</v>
      </c>
      <c r="AE64" s="235"/>
      <c r="AF64" s="235"/>
      <c r="AG64" s="235"/>
    </row>
    <row r="65" spans="1:33" s="168" customFormat="1" ht="15" customHeight="1">
      <c r="A65" s="188">
        <v>51</v>
      </c>
      <c r="B65" s="189" t="s">
        <v>124</v>
      </c>
      <c r="C65" s="190">
        <v>42994</v>
      </c>
      <c r="D65" s="191">
        <v>1458</v>
      </c>
      <c r="E65" s="191">
        <v>40921</v>
      </c>
      <c r="F65" s="191">
        <v>2237</v>
      </c>
      <c r="G65" s="186">
        <v>1</v>
      </c>
      <c r="H65" s="187">
        <v>0</v>
      </c>
      <c r="I65" s="210">
        <v>0</v>
      </c>
      <c r="J65" s="210">
        <v>0</v>
      </c>
      <c r="K65" s="211">
        <v>1</v>
      </c>
      <c r="L65" s="212">
        <v>20</v>
      </c>
      <c r="M65" s="212">
        <v>0</v>
      </c>
      <c r="N65" s="210">
        <v>65</v>
      </c>
      <c r="O65" s="210">
        <v>5</v>
      </c>
      <c r="P65" s="213">
        <v>90</v>
      </c>
      <c r="Q65" s="218">
        <v>22</v>
      </c>
      <c r="R65" s="212">
        <v>0</v>
      </c>
      <c r="S65" s="219">
        <v>62</v>
      </c>
      <c r="T65" s="219">
        <v>6</v>
      </c>
      <c r="U65" s="220">
        <v>0</v>
      </c>
      <c r="V65" s="213">
        <v>90</v>
      </c>
      <c r="W65" s="212">
        <v>30</v>
      </c>
      <c r="X65" s="212">
        <v>0</v>
      </c>
      <c r="Y65" s="219">
        <v>30</v>
      </c>
      <c r="Z65" s="219">
        <v>0</v>
      </c>
      <c r="AA65" s="213">
        <v>60</v>
      </c>
      <c r="AB65" s="229"/>
      <c r="AC65" s="233"/>
      <c r="AD65" s="261" t="s">
        <v>411</v>
      </c>
      <c r="AE65" s="235"/>
      <c r="AF65" s="235"/>
      <c r="AG65" s="235"/>
    </row>
    <row r="66" spans="1:33" s="168" customFormat="1" ht="15" customHeight="1">
      <c r="A66" s="188">
        <v>52</v>
      </c>
      <c r="B66" s="189" t="s">
        <v>125</v>
      </c>
      <c r="C66" s="190">
        <v>43004</v>
      </c>
      <c r="D66" s="191">
        <v>2254</v>
      </c>
      <c r="E66" s="191">
        <v>68514</v>
      </c>
      <c r="F66" s="191">
        <v>4268</v>
      </c>
      <c r="G66" s="186">
        <v>0</v>
      </c>
      <c r="H66" s="187">
        <v>0</v>
      </c>
      <c r="I66" s="210">
        <v>0</v>
      </c>
      <c r="J66" s="210">
        <v>0</v>
      </c>
      <c r="K66" s="211">
        <v>0</v>
      </c>
      <c r="L66" s="212">
        <v>20</v>
      </c>
      <c r="M66" s="212">
        <v>0</v>
      </c>
      <c r="N66" s="210">
        <v>165</v>
      </c>
      <c r="O66" s="210">
        <v>5</v>
      </c>
      <c r="P66" s="213">
        <v>190</v>
      </c>
      <c r="Q66" s="218">
        <v>60</v>
      </c>
      <c r="R66" s="212">
        <v>0</v>
      </c>
      <c r="S66" s="219">
        <v>106</v>
      </c>
      <c r="T66" s="219">
        <v>3</v>
      </c>
      <c r="U66" s="220">
        <v>0</v>
      </c>
      <c r="V66" s="213">
        <v>169</v>
      </c>
      <c r="W66" s="212">
        <v>0</v>
      </c>
      <c r="X66" s="212">
        <v>0</v>
      </c>
      <c r="Y66" s="219">
        <v>0</v>
      </c>
      <c r="Z66" s="219">
        <v>0</v>
      </c>
      <c r="AA66" s="213">
        <v>0</v>
      </c>
      <c r="AB66" s="229"/>
      <c r="AC66" s="233"/>
      <c r="AD66" s="261" t="s">
        <v>412</v>
      </c>
      <c r="AE66" s="235"/>
      <c r="AF66" s="235"/>
      <c r="AG66" s="235"/>
    </row>
    <row r="67" spans="1:33" s="168" customFormat="1" ht="15" customHeight="1">
      <c r="A67" s="188">
        <v>53</v>
      </c>
      <c r="B67" s="189" t="s">
        <v>415</v>
      </c>
      <c r="C67" s="190">
        <v>43009</v>
      </c>
      <c r="D67" s="191">
        <v>3256</v>
      </c>
      <c r="E67" s="191">
        <v>108770</v>
      </c>
      <c r="F67" s="191">
        <v>5138</v>
      </c>
      <c r="G67" s="186">
        <v>1</v>
      </c>
      <c r="H67" s="187">
        <v>0</v>
      </c>
      <c r="I67" s="210">
        <v>0</v>
      </c>
      <c r="J67" s="210">
        <v>0</v>
      </c>
      <c r="K67" s="211">
        <v>1</v>
      </c>
      <c r="L67" s="212">
        <v>20</v>
      </c>
      <c r="M67" s="212">
        <v>0</v>
      </c>
      <c r="N67" s="210">
        <v>72</v>
      </c>
      <c r="O67" s="210">
        <v>5</v>
      </c>
      <c r="P67" s="213">
        <v>97</v>
      </c>
      <c r="Q67" s="218">
        <v>40</v>
      </c>
      <c r="R67" s="212">
        <v>0</v>
      </c>
      <c r="S67" s="219">
        <v>163</v>
      </c>
      <c r="T67" s="219">
        <v>4</v>
      </c>
      <c r="U67" s="220">
        <v>0</v>
      </c>
      <c r="V67" s="213">
        <v>207</v>
      </c>
      <c r="W67" s="212">
        <v>0</v>
      </c>
      <c r="X67" s="212">
        <v>0</v>
      </c>
      <c r="Y67" s="219">
        <v>0</v>
      </c>
      <c r="Z67" s="219">
        <v>0</v>
      </c>
      <c r="AA67" s="213">
        <v>0</v>
      </c>
      <c r="AB67" s="229"/>
      <c r="AC67" s="233"/>
      <c r="AD67" s="261" t="s">
        <v>420</v>
      </c>
      <c r="AE67" s="235"/>
      <c r="AF67" s="235"/>
      <c r="AG67" s="235"/>
    </row>
    <row r="68" spans="1:33" s="168" customFormat="1" ht="15" customHeight="1">
      <c r="A68" s="188">
        <v>54</v>
      </c>
      <c r="B68" s="189" t="s">
        <v>416</v>
      </c>
      <c r="C68" s="190">
        <v>43015</v>
      </c>
      <c r="D68" s="191">
        <v>1669</v>
      </c>
      <c r="E68" s="191">
        <v>79328</v>
      </c>
      <c r="F68" s="191">
        <v>3670</v>
      </c>
      <c r="G68" s="186">
        <v>0</v>
      </c>
      <c r="H68" s="187">
        <v>0</v>
      </c>
      <c r="I68" s="210">
        <v>0</v>
      </c>
      <c r="J68" s="210">
        <v>0</v>
      </c>
      <c r="K68" s="211">
        <v>0</v>
      </c>
      <c r="L68" s="212">
        <v>0</v>
      </c>
      <c r="M68" s="212">
        <v>0</v>
      </c>
      <c r="N68" s="210">
        <v>65</v>
      </c>
      <c r="O68" s="210">
        <v>5</v>
      </c>
      <c r="P68" s="213">
        <v>70</v>
      </c>
      <c r="Q68" s="218">
        <v>67</v>
      </c>
      <c r="R68" s="212">
        <v>0</v>
      </c>
      <c r="S68" s="219">
        <v>78</v>
      </c>
      <c r="T68" s="219">
        <v>3</v>
      </c>
      <c r="U68" s="220">
        <v>0</v>
      </c>
      <c r="V68" s="213">
        <v>148</v>
      </c>
      <c r="W68" s="212">
        <v>0</v>
      </c>
      <c r="X68" s="212">
        <v>0</v>
      </c>
      <c r="Y68" s="219">
        <v>0</v>
      </c>
      <c r="Z68" s="219">
        <v>0</v>
      </c>
      <c r="AA68" s="213">
        <v>0</v>
      </c>
      <c r="AB68" s="229"/>
      <c r="AC68" s="233"/>
      <c r="AD68" s="261" t="s">
        <v>421</v>
      </c>
      <c r="AE68" s="235"/>
      <c r="AF68" s="235"/>
      <c r="AG68" s="235"/>
    </row>
    <row r="69" spans="1:33" s="168" customFormat="1" ht="15" customHeight="1">
      <c r="A69" s="188">
        <v>55</v>
      </c>
      <c r="B69" s="189" t="s">
        <v>417</v>
      </c>
      <c r="C69" s="190">
        <v>43030</v>
      </c>
      <c r="D69" s="191">
        <v>4141</v>
      </c>
      <c r="E69" s="191">
        <v>133906</v>
      </c>
      <c r="F69" s="191">
        <v>6251</v>
      </c>
      <c r="G69" s="186">
        <v>35</v>
      </c>
      <c r="H69" s="187">
        <v>0</v>
      </c>
      <c r="I69" s="210">
        <v>0</v>
      </c>
      <c r="J69" s="210">
        <v>0</v>
      </c>
      <c r="K69" s="211">
        <v>35</v>
      </c>
      <c r="L69" s="212">
        <v>18</v>
      </c>
      <c r="M69" s="212">
        <v>0</v>
      </c>
      <c r="N69" s="210">
        <v>65</v>
      </c>
      <c r="O69" s="210">
        <v>5</v>
      </c>
      <c r="P69" s="213">
        <v>88</v>
      </c>
      <c r="Q69" s="218">
        <v>29</v>
      </c>
      <c r="R69" s="212">
        <v>0</v>
      </c>
      <c r="S69" s="219">
        <v>210</v>
      </c>
      <c r="T69" s="219">
        <v>10</v>
      </c>
      <c r="U69" s="220">
        <v>0</v>
      </c>
      <c r="V69" s="213">
        <v>249</v>
      </c>
      <c r="W69" s="212">
        <v>1</v>
      </c>
      <c r="X69" s="212">
        <v>0</v>
      </c>
      <c r="Y69" s="219">
        <v>0</v>
      </c>
      <c r="Z69" s="219">
        <v>0</v>
      </c>
      <c r="AA69" s="213">
        <v>1</v>
      </c>
      <c r="AB69" s="229"/>
      <c r="AC69" s="233"/>
      <c r="AD69" s="261" t="s">
        <v>422</v>
      </c>
      <c r="AE69" s="235"/>
      <c r="AF69" s="235"/>
      <c r="AG69" s="235"/>
    </row>
    <row r="70" spans="1:33" s="168" customFormat="1" ht="15" customHeight="1">
      <c r="A70" s="188">
        <v>56</v>
      </c>
      <c r="B70" s="189" t="s">
        <v>418</v>
      </c>
      <c r="C70" s="190">
        <v>43035</v>
      </c>
      <c r="D70" s="191">
        <v>0</v>
      </c>
      <c r="E70" s="191">
        <v>96</v>
      </c>
      <c r="F70" s="191">
        <v>3245</v>
      </c>
      <c r="G70" s="186">
        <v>0</v>
      </c>
      <c r="H70" s="187">
        <v>0</v>
      </c>
      <c r="I70" s="210">
        <v>0</v>
      </c>
      <c r="J70" s="210">
        <v>0</v>
      </c>
      <c r="K70" s="211">
        <v>0</v>
      </c>
      <c r="L70" s="212">
        <v>0</v>
      </c>
      <c r="M70" s="212">
        <v>0</v>
      </c>
      <c r="N70" s="210">
        <v>0</v>
      </c>
      <c r="O70" s="210">
        <v>0</v>
      </c>
      <c r="P70" s="213">
        <v>0</v>
      </c>
      <c r="Q70" s="218">
        <v>0</v>
      </c>
      <c r="R70" s="212">
        <v>0</v>
      </c>
      <c r="S70" s="219">
        <v>0</v>
      </c>
      <c r="T70" s="219">
        <v>0</v>
      </c>
      <c r="U70" s="220">
        <v>0</v>
      </c>
      <c r="V70" s="213">
        <v>0</v>
      </c>
      <c r="W70" s="212">
        <v>0</v>
      </c>
      <c r="X70" s="212">
        <v>0</v>
      </c>
      <c r="Y70" s="219">
        <v>0</v>
      </c>
      <c r="Z70" s="219">
        <v>0</v>
      </c>
      <c r="AA70" s="213">
        <v>0</v>
      </c>
      <c r="AB70" s="229" t="s">
        <v>32</v>
      </c>
      <c r="AC70" s="233"/>
      <c r="AD70" s="261" t="s">
        <v>424</v>
      </c>
      <c r="AE70" s="235"/>
      <c r="AF70" s="235"/>
      <c r="AG70" s="235"/>
    </row>
    <row r="71" spans="1:33" s="168" customFormat="1" ht="15" customHeight="1">
      <c r="A71" s="188">
        <v>57</v>
      </c>
      <c r="B71" s="189" t="s">
        <v>419</v>
      </c>
      <c r="C71" s="190">
        <v>43037</v>
      </c>
      <c r="D71" s="191">
        <v>2542</v>
      </c>
      <c r="E71" s="191">
        <v>76548</v>
      </c>
      <c r="F71" s="191">
        <v>4729</v>
      </c>
      <c r="G71" s="186">
        <v>34</v>
      </c>
      <c r="H71" s="187">
        <v>0</v>
      </c>
      <c r="I71" s="210">
        <v>0</v>
      </c>
      <c r="J71" s="210">
        <v>0</v>
      </c>
      <c r="K71" s="211">
        <v>34</v>
      </c>
      <c r="L71" s="212">
        <v>70</v>
      </c>
      <c r="M71" s="212">
        <v>0</v>
      </c>
      <c r="N71" s="210">
        <v>65</v>
      </c>
      <c r="O71" s="210">
        <v>0</v>
      </c>
      <c r="P71" s="213">
        <v>135</v>
      </c>
      <c r="Q71" s="218">
        <v>64</v>
      </c>
      <c r="R71" s="212">
        <v>0</v>
      </c>
      <c r="S71" s="219">
        <v>117</v>
      </c>
      <c r="T71" s="219">
        <v>11</v>
      </c>
      <c r="U71" s="220">
        <v>0</v>
      </c>
      <c r="V71" s="213">
        <v>192</v>
      </c>
      <c r="W71" s="212">
        <v>0</v>
      </c>
      <c r="X71" s="212">
        <v>0</v>
      </c>
      <c r="Y71" s="219">
        <v>0</v>
      </c>
      <c r="Z71" s="219">
        <v>0</v>
      </c>
      <c r="AA71" s="213">
        <v>0</v>
      </c>
      <c r="AB71" s="229"/>
      <c r="AC71" s="233"/>
      <c r="AD71" s="261" t="s">
        <v>423</v>
      </c>
      <c r="AE71" s="235"/>
      <c r="AF71" s="235"/>
      <c r="AG71" s="235"/>
    </row>
    <row r="72" spans="1:33" s="168" customFormat="1" ht="15" customHeight="1">
      <c r="A72" s="188">
        <v>58</v>
      </c>
      <c r="B72" s="189" t="s">
        <v>425</v>
      </c>
      <c r="C72" s="190">
        <v>43044</v>
      </c>
      <c r="D72" s="191">
        <v>1541</v>
      </c>
      <c r="E72" s="191">
        <v>57866</v>
      </c>
      <c r="F72" s="191">
        <v>2724</v>
      </c>
      <c r="G72" s="186">
        <v>7</v>
      </c>
      <c r="H72" s="187">
        <v>0</v>
      </c>
      <c r="I72" s="210">
        <v>1</v>
      </c>
      <c r="J72" s="210">
        <v>0</v>
      </c>
      <c r="K72" s="211">
        <v>8</v>
      </c>
      <c r="L72" s="212">
        <v>52</v>
      </c>
      <c r="M72" s="212">
        <v>0</v>
      </c>
      <c r="N72" s="210">
        <v>64</v>
      </c>
      <c r="O72" s="210">
        <v>0</v>
      </c>
      <c r="P72" s="213">
        <v>116</v>
      </c>
      <c r="Q72" s="218">
        <v>23</v>
      </c>
      <c r="R72" s="212">
        <v>0</v>
      </c>
      <c r="S72" s="219">
        <v>71</v>
      </c>
      <c r="T72" s="219">
        <v>14</v>
      </c>
      <c r="U72" s="220">
        <v>0</v>
      </c>
      <c r="V72" s="213">
        <v>108</v>
      </c>
      <c r="W72" s="212">
        <v>0</v>
      </c>
      <c r="X72" s="212">
        <v>0</v>
      </c>
      <c r="Y72" s="219">
        <v>0</v>
      </c>
      <c r="Z72" s="219">
        <v>0</v>
      </c>
      <c r="AA72" s="213">
        <v>0</v>
      </c>
      <c r="AB72" s="229"/>
      <c r="AC72" s="233"/>
      <c r="AD72" s="261" t="s">
        <v>434</v>
      </c>
      <c r="AE72" s="235"/>
      <c r="AF72" s="235"/>
      <c r="AG72" s="235"/>
    </row>
    <row r="73" spans="1:33" s="168" customFormat="1" ht="15" customHeight="1">
      <c r="A73" s="188">
        <v>59</v>
      </c>
      <c r="B73" s="189" t="s">
        <v>426</v>
      </c>
      <c r="C73" s="190">
        <v>43049</v>
      </c>
      <c r="D73" s="191">
        <v>1657</v>
      </c>
      <c r="E73" s="191">
        <v>44457</v>
      </c>
      <c r="F73" s="191">
        <v>2830</v>
      </c>
      <c r="G73" s="186">
        <v>21</v>
      </c>
      <c r="H73" s="187">
        <v>0</v>
      </c>
      <c r="I73" s="210">
        <v>6</v>
      </c>
      <c r="J73" s="210">
        <v>0</v>
      </c>
      <c r="K73" s="211">
        <v>27</v>
      </c>
      <c r="L73" s="212">
        <v>41</v>
      </c>
      <c r="M73" s="212">
        <v>0</v>
      </c>
      <c r="N73" s="210">
        <v>95</v>
      </c>
      <c r="O73" s="210">
        <v>0</v>
      </c>
      <c r="P73" s="213">
        <v>136</v>
      </c>
      <c r="Q73" s="218">
        <v>38</v>
      </c>
      <c r="R73" s="212">
        <v>0</v>
      </c>
      <c r="S73" s="219">
        <v>74</v>
      </c>
      <c r="T73" s="219">
        <v>1</v>
      </c>
      <c r="U73" s="220">
        <v>0</v>
      </c>
      <c r="V73" s="213">
        <v>113</v>
      </c>
      <c r="W73" s="212">
        <v>0</v>
      </c>
      <c r="X73" s="212">
        <v>0</v>
      </c>
      <c r="Y73" s="219">
        <v>0</v>
      </c>
      <c r="Z73" s="219">
        <v>0</v>
      </c>
      <c r="AA73" s="213">
        <v>0</v>
      </c>
      <c r="AB73" s="229"/>
      <c r="AC73" s="233"/>
      <c r="AD73" s="261" t="s">
        <v>435</v>
      </c>
      <c r="AE73" s="235"/>
      <c r="AF73" s="235"/>
      <c r="AG73" s="235"/>
    </row>
    <row r="74" spans="1:33" s="168" customFormat="1" ht="15" customHeight="1">
      <c r="A74" s="188">
        <v>60</v>
      </c>
      <c r="B74" s="189" t="s">
        <v>431</v>
      </c>
      <c r="C74" s="190">
        <v>43058</v>
      </c>
      <c r="D74" s="191">
        <v>0</v>
      </c>
      <c r="E74" s="191">
        <v>3382</v>
      </c>
      <c r="F74" s="191">
        <v>7541</v>
      </c>
      <c r="G74" s="323">
        <v>0</v>
      </c>
      <c r="H74" s="187">
        <v>0</v>
      </c>
      <c r="I74" s="210">
        <v>0</v>
      </c>
      <c r="J74" s="210">
        <v>0</v>
      </c>
      <c r="K74" s="211">
        <v>0</v>
      </c>
      <c r="L74" s="212">
        <v>0</v>
      </c>
      <c r="M74" s="212">
        <v>0</v>
      </c>
      <c r="N74" s="210">
        <v>0</v>
      </c>
      <c r="O74" s="210">
        <v>0</v>
      </c>
      <c r="P74" s="213">
        <v>0</v>
      </c>
      <c r="Q74" s="218">
        <v>0</v>
      </c>
      <c r="R74" s="212">
        <v>0</v>
      </c>
      <c r="S74" s="219">
        <v>0</v>
      </c>
      <c r="T74" s="219">
        <v>0</v>
      </c>
      <c r="U74" s="220">
        <v>0</v>
      </c>
      <c r="V74" s="213">
        <v>0</v>
      </c>
      <c r="W74" s="212">
        <v>0</v>
      </c>
      <c r="X74" s="212">
        <v>0</v>
      </c>
      <c r="Y74" s="219">
        <v>0</v>
      </c>
      <c r="Z74" s="219">
        <v>0</v>
      </c>
      <c r="AA74" s="213">
        <v>0</v>
      </c>
      <c r="AB74" s="229" t="s">
        <v>445</v>
      </c>
      <c r="AC74" s="233"/>
      <c r="AD74" s="261" t="s">
        <v>439</v>
      </c>
      <c r="AE74" s="235"/>
      <c r="AF74" s="235"/>
      <c r="AG74" s="235"/>
    </row>
    <row r="75" spans="1:33" s="168" customFormat="1" ht="15" customHeight="1">
      <c r="A75" s="188">
        <v>61</v>
      </c>
      <c r="B75" s="189" t="s">
        <v>427</v>
      </c>
      <c r="C75" s="190">
        <v>43060</v>
      </c>
      <c r="D75" s="191">
        <v>2754</v>
      </c>
      <c r="E75" s="191">
        <v>65829</v>
      </c>
      <c r="F75" s="191">
        <v>4457</v>
      </c>
      <c r="G75" s="186">
        <v>9</v>
      </c>
      <c r="H75" s="187">
        <v>0</v>
      </c>
      <c r="I75" s="210">
        <v>4</v>
      </c>
      <c r="J75" s="210">
        <v>0</v>
      </c>
      <c r="K75" s="211">
        <v>13</v>
      </c>
      <c r="L75" s="212">
        <v>80</v>
      </c>
      <c r="M75" s="212">
        <v>0</v>
      </c>
      <c r="N75" s="210">
        <v>155</v>
      </c>
      <c r="O75" s="210">
        <v>0</v>
      </c>
      <c r="P75" s="213">
        <v>235</v>
      </c>
      <c r="Q75" s="218">
        <v>36</v>
      </c>
      <c r="R75" s="212">
        <v>0</v>
      </c>
      <c r="S75" s="219">
        <v>142</v>
      </c>
      <c r="T75" s="219">
        <v>0</v>
      </c>
      <c r="U75" s="220">
        <v>0</v>
      </c>
      <c r="V75" s="213">
        <v>178</v>
      </c>
      <c r="W75" s="212">
        <v>0</v>
      </c>
      <c r="X75" s="212">
        <v>0</v>
      </c>
      <c r="Y75" s="219">
        <v>0</v>
      </c>
      <c r="Z75" s="219">
        <v>0</v>
      </c>
      <c r="AA75" s="213">
        <v>0</v>
      </c>
      <c r="AB75" s="229"/>
      <c r="AC75" s="233"/>
      <c r="AD75" s="261" t="s">
        <v>436</v>
      </c>
      <c r="AE75" s="235"/>
      <c r="AF75" s="235"/>
      <c r="AG75" s="235"/>
    </row>
    <row r="76" spans="1:33" s="168" customFormat="1" ht="15" customHeight="1">
      <c r="A76" s="188">
        <v>62</v>
      </c>
      <c r="B76" s="189" t="s">
        <v>432</v>
      </c>
      <c r="C76" s="190">
        <v>43065</v>
      </c>
      <c r="D76" s="191">
        <v>0</v>
      </c>
      <c r="E76" s="191">
        <v>83</v>
      </c>
      <c r="F76" s="191">
        <v>3026</v>
      </c>
      <c r="G76" s="186">
        <v>0</v>
      </c>
      <c r="H76" s="187">
        <v>0</v>
      </c>
      <c r="I76" s="210">
        <v>0</v>
      </c>
      <c r="J76" s="210">
        <v>0</v>
      </c>
      <c r="K76" s="211">
        <v>0</v>
      </c>
      <c r="L76" s="212">
        <v>0</v>
      </c>
      <c r="M76" s="212">
        <v>0</v>
      </c>
      <c r="N76" s="210">
        <v>0</v>
      </c>
      <c r="O76" s="210">
        <v>0</v>
      </c>
      <c r="P76" s="213">
        <v>0</v>
      </c>
      <c r="Q76" s="218">
        <v>0</v>
      </c>
      <c r="R76" s="212">
        <v>0</v>
      </c>
      <c r="S76" s="219">
        <v>0</v>
      </c>
      <c r="T76" s="219">
        <v>0</v>
      </c>
      <c r="U76" s="220">
        <v>0</v>
      </c>
      <c r="V76" s="213">
        <v>0</v>
      </c>
      <c r="W76" s="212">
        <v>0</v>
      </c>
      <c r="X76" s="212">
        <v>0</v>
      </c>
      <c r="Y76" s="219">
        <v>0</v>
      </c>
      <c r="Z76" s="219">
        <v>0</v>
      </c>
      <c r="AA76" s="213">
        <v>0</v>
      </c>
      <c r="AB76" s="229" t="s">
        <v>445</v>
      </c>
      <c r="AC76" s="233"/>
      <c r="AD76" s="261" t="s">
        <v>438</v>
      </c>
      <c r="AE76" s="235"/>
      <c r="AF76" s="235"/>
      <c r="AG76" s="235"/>
    </row>
    <row r="77" spans="1:33" s="168" customFormat="1" ht="15" customHeight="1">
      <c r="A77" s="188">
        <v>63</v>
      </c>
      <c r="B77" s="189" t="s">
        <v>433</v>
      </c>
      <c r="C77" s="190">
        <v>43066</v>
      </c>
      <c r="D77" s="191">
        <v>0</v>
      </c>
      <c r="E77" s="191">
        <v>32</v>
      </c>
      <c r="F77" s="191">
        <v>245</v>
      </c>
      <c r="G77" s="186">
        <v>0</v>
      </c>
      <c r="H77" s="187">
        <v>0</v>
      </c>
      <c r="I77" s="210">
        <v>0</v>
      </c>
      <c r="J77" s="210">
        <v>0</v>
      </c>
      <c r="K77" s="211">
        <v>0</v>
      </c>
      <c r="L77" s="212">
        <v>0</v>
      </c>
      <c r="M77" s="212">
        <v>0</v>
      </c>
      <c r="N77" s="210">
        <v>0</v>
      </c>
      <c r="O77" s="210">
        <v>0</v>
      </c>
      <c r="P77" s="213">
        <v>0</v>
      </c>
      <c r="Q77" s="218">
        <v>0</v>
      </c>
      <c r="R77" s="212">
        <v>0</v>
      </c>
      <c r="S77" s="219">
        <v>0</v>
      </c>
      <c r="T77" s="219">
        <v>0</v>
      </c>
      <c r="U77" s="220">
        <v>0</v>
      </c>
      <c r="V77" s="213">
        <v>0</v>
      </c>
      <c r="W77" s="212">
        <v>0</v>
      </c>
      <c r="X77" s="212">
        <v>0</v>
      </c>
      <c r="Y77" s="219">
        <v>0</v>
      </c>
      <c r="Z77" s="219">
        <v>0</v>
      </c>
      <c r="AA77" s="213">
        <v>0</v>
      </c>
      <c r="AB77" s="229" t="s">
        <v>445</v>
      </c>
      <c r="AC77" s="233"/>
      <c r="AD77" s="261" t="s">
        <v>437</v>
      </c>
      <c r="AE77" s="235"/>
      <c r="AF77" s="235"/>
      <c r="AG77" s="235"/>
    </row>
    <row r="78" spans="1:33" s="168" customFormat="1" ht="15" customHeight="1">
      <c r="A78" s="188">
        <v>64</v>
      </c>
      <c r="B78" s="189" t="s">
        <v>453</v>
      </c>
      <c r="C78" s="190">
        <v>43072</v>
      </c>
      <c r="D78" s="191">
        <v>0</v>
      </c>
      <c r="E78" s="191">
        <v>10000</v>
      </c>
      <c r="F78" s="191">
        <v>15010</v>
      </c>
      <c r="G78" s="323">
        <v>0</v>
      </c>
      <c r="H78" s="187">
        <v>0</v>
      </c>
      <c r="I78" s="210">
        <v>0</v>
      </c>
      <c r="J78" s="210">
        <v>0</v>
      </c>
      <c r="K78" s="211">
        <v>0</v>
      </c>
      <c r="L78" s="212">
        <v>0</v>
      </c>
      <c r="M78" s="212">
        <v>0</v>
      </c>
      <c r="N78" s="210">
        <v>0</v>
      </c>
      <c r="O78" s="210">
        <v>0</v>
      </c>
      <c r="P78" s="213">
        <v>0</v>
      </c>
      <c r="Q78" s="218">
        <v>0</v>
      </c>
      <c r="R78" s="212">
        <v>0</v>
      </c>
      <c r="S78" s="219">
        <v>0</v>
      </c>
      <c r="T78" s="219">
        <v>0</v>
      </c>
      <c r="U78" s="220">
        <v>0</v>
      </c>
      <c r="V78" s="213">
        <v>0</v>
      </c>
      <c r="W78" s="212">
        <v>0</v>
      </c>
      <c r="X78" s="212">
        <v>0</v>
      </c>
      <c r="Y78" s="219">
        <v>0</v>
      </c>
      <c r="Z78" s="219">
        <v>0</v>
      </c>
      <c r="AA78" s="213">
        <v>0</v>
      </c>
      <c r="AB78" s="229" t="s">
        <v>32</v>
      </c>
      <c r="AC78" s="233"/>
      <c r="AD78" s="234" t="s">
        <v>81</v>
      </c>
      <c r="AE78" s="235"/>
      <c r="AF78" s="235"/>
      <c r="AG78" s="235"/>
    </row>
    <row r="79" spans="1:33" s="168" customFormat="1" ht="15" customHeight="1">
      <c r="A79" s="188">
        <v>65</v>
      </c>
      <c r="B79" s="189" t="s">
        <v>469</v>
      </c>
      <c r="C79" s="190">
        <v>43074</v>
      </c>
      <c r="D79" s="191">
        <v>0</v>
      </c>
      <c r="E79" s="191">
        <v>0</v>
      </c>
      <c r="F79" s="191">
        <v>0</v>
      </c>
      <c r="G79" s="323">
        <v>0</v>
      </c>
      <c r="H79" s="187">
        <v>0</v>
      </c>
      <c r="I79" s="210">
        <v>3</v>
      </c>
      <c r="J79" s="210">
        <v>0</v>
      </c>
      <c r="K79" s="211">
        <v>3</v>
      </c>
      <c r="L79" s="212">
        <v>50</v>
      </c>
      <c r="M79" s="212">
        <v>0</v>
      </c>
      <c r="N79" s="210">
        <v>213</v>
      </c>
      <c r="O79" s="210">
        <v>6</v>
      </c>
      <c r="P79" s="213">
        <v>269</v>
      </c>
      <c r="Q79" s="218">
        <v>0</v>
      </c>
      <c r="R79" s="212">
        <v>0</v>
      </c>
      <c r="S79" s="219">
        <v>0</v>
      </c>
      <c r="T79" s="219">
        <v>0</v>
      </c>
      <c r="U79" s="220">
        <v>0</v>
      </c>
      <c r="V79" s="213">
        <v>0</v>
      </c>
      <c r="W79" s="212">
        <v>0</v>
      </c>
      <c r="X79" s="212">
        <v>0</v>
      </c>
      <c r="Y79" s="219">
        <v>0</v>
      </c>
      <c r="Z79" s="219">
        <v>0</v>
      </c>
      <c r="AA79" s="213">
        <v>0</v>
      </c>
      <c r="AB79" s="229"/>
      <c r="AC79" s="233"/>
      <c r="AD79" s="261"/>
      <c r="AE79" s="235"/>
      <c r="AF79" s="235"/>
      <c r="AG79" s="235"/>
    </row>
    <row r="80" spans="1:33" s="168" customFormat="1" ht="15" customHeight="1">
      <c r="A80" s="188">
        <v>66</v>
      </c>
      <c r="B80" s="189" t="s">
        <v>448</v>
      </c>
      <c r="C80" s="190">
        <v>43077</v>
      </c>
      <c r="D80" s="191">
        <v>36</v>
      </c>
      <c r="E80" s="191">
        <v>1820</v>
      </c>
      <c r="F80" s="191">
        <v>533</v>
      </c>
      <c r="G80" s="323">
        <v>200</v>
      </c>
      <c r="H80" s="187">
        <v>0</v>
      </c>
      <c r="I80" s="210">
        <v>0</v>
      </c>
      <c r="J80" s="210">
        <v>0</v>
      </c>
      <c r="K80" s="211">
        <v>200</v>
      </c>
      <c r="L80" s="212">
        <v>500</v>
      </c>
      <c r="M80" s="212">
        <v>0</v>
      </c>
      <c r="N80" s="210">
        <v>0</v>
      </c>
      <c r="O80" s="210">
        <v>0</v>
      </c>
      <c r="P80" s="213">
        <v>500</v>
      </c>
      <c r="Q80" s="218">
        <v>22</v>
      </c>
      <c r="R80" s="212">
        <v>0</v>
      </c>
      <c r="S80" s="219">
        <v>0</v>
      </c>
      <c r="T80" s="219">
        <v>0</v>
      </c>
      <c r="U80" s="220">
        <v>0</v>
      </c>
      <c r="V80" s="213">
        <v>22</v>
      </c>
      <c r="W80" s="212">
        <v>0</v>
      </c>
      <c r="X80" s="212">
        <v>0</v>
      </c>
      <c r="Y80" s="219">
        <v>0</v>
      </c>
      <c r="Z80" s="219">
        <v>0</v>
      </c>
      <c r="AA80" s="213">
        <v>0</v>
      </c>
      <c r="AB80" s="229"/>
      <c r="AC80" s="233"/>
      <c r="AD80" s="261" t="s">
        <v>470</v>
      </c>
      <c r="AE80" s="235"/>
      <c r="AF80" s="235"/>
      <c r="AG80" s="235"/>
    </row>
    <row r="81" spans="1:33" s="168" customFormat="1" ht="15" customHeight="1">
      <c r="A81" s="188">
        <v>67</v>
      </c>
      <c r="B81" s="189" t="s">
        <v>449</v>
      </c>
      <c r="C81" s="190">
        <v>43079</v>
      </c>
      <c r="D81" s="191">
        <v>3467</v>
      </c>
      <c r="E81" s="191">
        <v>111312</v>
      </c>
      <c r="F81" s="191">
        <v>8771</v>
      </c>
      <c r="G81" s="323">
        <v>1</v>
      </c>
      <c r="H81" s="187">
        <v>0</v>
      </c>
      <c r="I81" s="210">
        <v>0</v>
      </c>
      <c r="J81" s="210">
        <v>0</v>
      </c>
      <c r="K81" s="211">
        <v>1</v>
      </c>
      <c r="L81" s="212">
        <v>0</v>
      </c>
      <c r="M81" s="212">
        <v>0</v>
      </c>
      <c r="N81" s="210">
        <v>110</v>
      </c>
      <c r="O81" s="210">
        <v>0</v>
      </c>
      <c r="P81" s="213">
        <v>110</v>
      </c>
      <c r="Q81" s="218">
        <v>118</v>
      </c>
      <c r="R81" s="212">
        <v>0</v>
      </c>
      <c r="S81" s="219">
        <v>212</v>
      </c>
      <c r="T81" s="219">
        <v>16</v>
      </c>
      <c r="U81" s="220">
        <v>0</v>
      </c>
      <c r="V81" s="213">
        <v>346</v>
      </c>
      <c r="W81" s="212">
        <v>0</v>
      </c>
      <c r="X81" s="212">
        <v>0</v>
      </c>
      <c r="Y81" s="219">
        <v>0</v>
      </c>
      <c r="Z81" s="219">
        <v>0</v>
      </c>
      <c r="AA81" s="213">
        <v>0</v>
      </c>
      <c r="AB81" s="229"/>
      <c r="AC81" s="233"/>
      <c r="AD81" s="261" t="s">
        <v>471</v>
      </c>
      <c r="AE81" s="235"/>
      <c r="AF81" s="235"/>
      <c r="AG81" s="235"/>
    </row>
    <row r="82" spans="1:33" s="168" customFormat="1" ht="15" customHeight="1">
      <c r="A82" s="188">
        <v>68</v>
      </c>
      <c r="B82" s="189" t="s">
        <v>454</v>
      </c>
      <c r="C82" s="190">
        <v>43086</v>
      </c>
      <c r="D82" s="191">
        <v>0</v>
      </c>
      <c r="E82" s="191">
        <v>0</v>
      </c>
      <c r="F82" s="191">
        <v>0</v>
      </c>
      <c r="G82" s="323">
        <v>7</v>
      </c>
      <c r="H82" s="187">
        <v>0</v>
      </c>
      <c r="I82" s="210">
        <v>1</v>
      </c>
      <c r="J82" s="210">
        <v>0</v>
      </c>
      <c r="K82" s="211">
        <v>8</v>
      </c>
      <c r="L82" s="212">
        <v>0</v>
      </c>
      <c r="M82" s="212">
        <v>0</v>
      </c>
      <c r="N82" s="210">
        <v>135</v>
      </c>
      <c r="O82" s="210">
        <v>0</v>
      </c>
      <c r="P82" s="213">
        <v>135</v>
      </c>
      <c r="Q82" s="218">
        <v>0</v>
      </c>
      <c r="R82" s="212">
        <v>0</v>
      </c>
      <c r="S82" s="219">
        <v>0</v>
      </c>
      <c r="T82" s="219">
        <v>0</v>
      </c>
      <c r="U82" s="220">
        <v>0</v>
      </c>
      <c r="V82" s="213">
        <v>0</v>
      </c>
      <c r="W82" s="212">
        <v>0</v>
      </c>
      <c r="X82" s="212">
        <v>0</v>
      </c>
      <c r="Y82" s="219">
        <v>0</v>
      </c>
      <c r="Z82" s="219">
        <v>0</v>
      </c>
      <c r="AA82" s="213">
        <v>0</v>
      </c>
      <c r="AB82" s="229"/>
      <c r="AC82" s="233"/>
      <c r="AD82" s="261"/>
      <c r="AE82" s="235"/>
      <c r="AF82" s="235"/>
      <c r="AG82" s="235"/>
    </row>
    <row r="83" spans="1:33" s="168" customFormat="1" ht="15" customHeight="1">
      <c r="A83" s="188">
        <v>69</v>
      </c>
      <c r="B83" s="189" t="s">
        <v>455</v>
      </c>
      <c r="C83" s="190">
        <v>43090</v>
      </c>
      <c r="D83" s="191">
        <v>0</v>
      </c>
      <c r="E83" s="191">
        <v>40</v>
      </c>
      <c r="F83" s="191">
        <v>2108</v>
      </c>
      <c r="G83" s="186">
        <v>0</v>
      </c>
      <c r="H83" s="187">
        <v>0</v>
      </c>
      <c r="I83" s="210">
        <v>0</v>
      </c>
      <c r="J83" s="210">
        <v>0</v>
      </c>
      <c r="K83" s="211">
        <v>0</v>
      </c>
      <c r="L83" s="212">
        <v>0</v>
      </c>
      <c r="M83" s="212">
        <v>0</v>
      </c>
      <c r="N83" s="210">
        <v>0</v>
      </c>
      <c r="O83" s="210">
        <v>0</v>
      </c>
      <c r="P83" s="213">
        <v>0</v>
      </c>
      <c r="Q83" s="218">
        <v>0</v>
      </c>
      <c r="R83" s="212">
        <v>0</v>
      </c>
      <c r="S83" s="219">
        <v>0</v>
      </c>
      <c r="T83" s="219">
        <v>0</v>
      </c>
      <c r="U83" s="220">
        <v>0</v>
      </c>
      <c r="V83" s="213">
        <v>0</v>
      </c>
      <c r="W83" s="212">
        <v>0</v>
      </c>
      <c r="X83" s="212">
        <v>0</v>
      </c>
      <c r="Y83" s="219">
        <v>0</v>
      </c>
      <c r="Z83" s="219">
        <v>0</v>
      </c>
      <c r="AA83" s="213">
        <v>0</v>
      </c>
      <c r="AB83" s="229" t="s">
        <v>32</v>
      </c>
      <c r="AC83" s="233"/>
      <c r="AD83" s="261" t="s">
        <v>438</v>
      </c>
      <c r="AE83" s="235"/>
      <c r="AF83" s="235"/>
      <c r="AG83" s="235"/>
    </row>
    <row r="84" spans="1:33" s="168" customFormat="1" ht="15" customHeight="1">
      <c r="A84" s="188">
        <v>70</v>
      </c>
      <c r="B84" s="189" t="s">
        <v>456</v>
      </c>
      <c r="C84" s="190">
        <v>43097</v>
      </c>
      <c r="D84" s="191">
        <v>0</v>
      </c>
      <c r="E84" s="191">
        <v>60</v>
      </c>
      <c r="F84" s="191">
        <v>3162</v>
      </c>
      <c r="G84" s="186">
        <v>0</v>
      </c>
      <c r="H84" s="187">
        <v>0</v>
      </c>
      <c r="I84" s="210">
        <v>0</v>
      </c>
      <c r="J84" s="210">
        <v>0</v>
      </c>
      <c r="K84" s="211">
        <v>0</v>
      </c>
      <c r="L84" s="212">
        <v>0</v>
      </c>
      <c r="M84" s="212">
        <v>0</v>
      </c>
      <c r="N84" s="210">
        <v>0</v>
      </c>
      <c r="O84" s="210">
        <v>0</v>
      </c>
      <c r="P84" s="213">
        <v>0</v>
      </c>
      <c r="Q84" s="218">
        <v>0</v>
      </c>
      <c r="R84" s="212">
        <v>0</v>
      </c>
      <c r="S84" s="219">
        <v>0</v>
      </c>
      <c r="T84" s="219">
        <v>0</v>
      </c>
      <c r="U84" s="220">
        <v>0</v>
      </c>
      <c r="V84" s="213">
        <v>0</v>
      </c>
      <c r="W84" s="212">
        <v>0</v>
      </c>
      <c r="X84" s="212">
        <v>0</v>
      </c>
      <c r="Y84" s="219">
        <v>0</v>
      </c>
      <c r="Z84" s="219">
        <v>0</v>
      </c>
      <c r="AA84" s="213">
        <v>0</v>
      </c>
      <c r="AB84" s="229" t="s">
        <v>32</v>
      </c>
      <c r="AC84" s="233"/>
      <c r="AD84" s="261" t="s">
        <v>438</v>
      </c>
      <c r="AE84" s="235"/>
      <c r="AF84" s="235"/>
      <c r="AG84" s="235"/>
    </row>
    <row r="85" spans="1:33" s="168" customFormat="1" ht="15" customHeight="1">
      <c r="A85" s="188">
        <v>71</v>
      </c>
      <c r="B85" s="189" t="s">
        <v>450</v>
      </c>
      <c r="C85" s="190">
        <v>43092</v>
      </c>
      <c r="D85" s="191">
        <v>2240</v>
      </c>
      <c r="E85" s="191">
        <v>74110</v>
      </c>
      <c r="F85" s="191">
        <v>4032</v>
      </c>
      <c r="G85" s="186">
        <v>18</v>
      </c>
      <c r="H85" s="187">
        <v>0</v>
      </c>
      <c r="I85" s="210">
        <v>0</v>
      </c>
      <c r="J85" s="210">
        <v>0</v>
      </c>
      <c r="K85" s="211">
        <v>18</v>
      </c>
      <c r="L85" s="212">
        <v>0</v>
      </c>
      <c r="M85" s="212">
        <v>0</v>
      </c>
      <c r="N85" s="210">
        <v>122</v>
      </c>
      <c r="O85" s="210">
        <v>0</v>
      </c>
      <c r="P85" s="213">
        <v>122</v>
      </c>
      <c r="Q85" s="218">
        <v>47</v>
      </c>
      <c r="R85" s="212">
        <v>0</v>
      </c>
      <c r="S85" s="219">
        <v>110</v>
      </c>
      <c r="T85" s="219">
        <v>6</v>
      </c>
      <c r="U85" s="220">
        <v>0</v>
      </c>
      <c r="V85" s="213">
        <v>163</v>
      </c>
      <c r="W85" s="212">
        <v>50</v>
      </c>
      <c r="X85" s="212">
        <v>0</v>
      </c>
      <c r="Y85" s="219">
        <v>0</v>
      </c>
      <c r="Z85" s="219">
        <v>1</v>
      </c>
      <c r="AA85" s="213">
        <v>51</v>
      </c>
      <c r="AB85" s="229"/>
      <c r="AC85" s="233"/>
      <c r="AD85" s="261" t="s">
        <v>472</v>
      </c>
      <c r="AE85" s="235"/>
      <c r="AF85" s="235"/>
      <c r="AG85" s="235"/>
    </row>
    <row r="86" spans="1:33" s="169" customFormat="1" ht="5.0999999999999996" customHeight="1">
      <c r="A86" s="192"/>
      <c r="B86" s="192"/>
      <c r="C86" s="193"/>
      <c r="D86" s="194"/>
      <c r="E86" s="194"/>
      <c r="F86" s="194"/>
      <c r="G86" s="195"/>
      <c r="H86" s="195"/>
      <c r="I86" s="195"/>
      <c r="J86" s="195"/>
      <c r="K86" s="214"/>
      <c r="L86" s="195"/>
      <c r="M86" s="195"/>
      <c r="N86" s="195"/>
      <c r="O86" s="195"/>
      <c r="P86" s="214"/>
      <c r="Q86" s="195"/>
      <c r="R86" s="195"/>
      <c r="S86" s="195"/>
      <c r="T86" s="195"/>
      <c r="U86" s="195"/>
      <c r="V86" s="214"/>
      <c r="W86" s="195"/>
      <c r="X86" s="195"/>
      <c r="Y86" s="195"/>
      <c r="Z86" s="195"/>
      <c r="AA86" s="214"/>
      <c r="AB86" s="236"/>
      <c r="AC86" s="195"/>
      <c r="AD86" s="237"/>
    </row>
    <row r="87" spans="1:33" s="170" customFormat="1" ht="15.95" customHeight="1">
      <c r="A87" s="334" t="s">
        <v>126</v>
      </c>
      <c r="B87" s="334"/>
      <c r="C87" s="334"/>
      <c r="D87" s="284">
        <f t="shared" ref="D87:AA87" si="0">SUM(D15:D86)</f>
        <v>176786</v>
      </c>
      <c r="E87" s="284">
        <f t="shared" si="0"/>
        <v>3468689</v>
      </c>
      <c r="F87" s="284">
        <f>SUM(F15:F86)</f>
        <v>237909</v>
      </c>
      <c r="G87" s="196">
        <f t="shared" si="0"/>
        <v>1732</v>
      </c>
      <c r="H87" s="196">
        <f t="shared" si="0"/>
        <v>0</v>
      </c>
      <c r="I87" s="215">
        <f t="shared" si="0"/>
        <v>39</v>
      </c>
      <c r="J87" s="284">
        <f t="shared" si="0"/>
        <v>0</v>
      </c>
      <c r="K87" s="216">
        <f t="shared" si="0"/>
        <v>1771</v>
      </c>
      <c r="L87" s="217">
        <f t="shared" si="0"/>
        <v>1720</v>
      </c>
      <c r="M87" s="217">
        <f t="shared" si="0"/>
        <v>0</v>
      </c>
      <c r="N87" s="215">
        <f t="shared" si="0"/>
        <v>5231</v>
      </c>
      <c r="O87" s="284">
        <f t="shared" si="0"/>
        <v>350</v>
      </c>
      <c r="P87" s="216">
        <f t="shared" si="0"/>
        <v>7301</v>
      </c>
      <c r="Q87" s="221">
        <f t="shared" si="0"/>
        <v>1577</v>
      </c>
      <c r="R87" s="217">
        <f t="shared" si="0"/>
        <v>0</v>
      </c>
      <c r="S87" s="215">
        <f t="shared" si="0"/>
        <v>5100</v>
      </c>
      <c r="T87" s="215">
        <f t="shared" si="0"/>
        <v>358</v>
      </c>
      <c r="U87" s="222">
        <f t="shared" si="0"/>
        <v>0</v>
      </c>
      <c r="V87" s="216">
        <f t="shared" si="0"/>
        <v>7035</v>
      </c>
      <c r="W87" s="217">
        <f t="shared" si="0"/>
        <v>498</v>
      </c>
      <c r="X87" s="217">
        <f t="shared" si="0"/>
        <v>0</v>
      </c>
      <c r="Y87" s="215">
        <f t="shared" si="0"/>
        <v>78</v>
      </c>
      <c r="Z87" s="215">
        <f t="shared" si="0"/>
        <v>28</v>
      </c>
      <c r="AA87" s="238">
        <f t="shared" si="0"/>
        <v>604</v>
      </c>
      <c r="AB87" s="239"/>
      <c r="AC87" s="240"/>
      <c r="AD87" s="241"/>
      <c r="AE87" s="223"/>
      <c r="AF87" s="223"/>
      <c r="AG87" s="223"/>
    </row>
    <row r="88" spans="1:33" s="32" customFormat="1" ht="5.0999999999999996" customHeight="1">
      <c r="A88" s="197"/>
      <c r="B88" s="197"/>
      <c r="C88" s="197"/>
      <c r="D88" s="198"/>
      <c r="E88" s="198"/>
      <c r="F88" s="198"/>
      <c r="G88" s="199"/>
      <c r="H88" s="199"/>
      <c r="I88" s="199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242"/>
      <c r="AC88" s="243"/>
      <c r="AD88" s="241"/>
    </row>
    <row r="89" spans="1:33" s="171" customFormat="1">
      <c r="A89" s="200"/>
      <c r="B89" s="201"/>
      <c r="C89" s="201"/>
      <c r="D89" s="202"/>
      <c r="E89" s="203"/>
      <c r="F89" s="349"/>
      <c r="G89" s="204"/>
      <c r="H89" s="204"/>
      <c r="I89" s="204"/>
      <c r="J89" s="204"/>
      <c r="K89" s="204"/>
      <c r="L89" s="204"/>
      <c r="M89" s="204"/>
      <c r="N89" s="204"/>
      <c r="O89" s="204"/>
      <c r="P89" s="204"/>
      <c r="Q89" s="204"/>
      <c r="R89" s="204"/>
      <c r="S89" s="204"/>
      <c r="T89" s="204"/>
      <c r="U89" s="204"/>
      <c r="V89" s="204"/>
      <c r="W89" s="204"/>
      <c r="X89" s="204"/>
      <c r="Y89" s="204"/>
      <c r="Z89" s="204"/>
      <c r="AA89" s="204"/>
      <c r="AB89" s="204"/>
      <c r="AC89" s="204"/>
      <c r="AD89" s="223"/>
      <c r="AE89" s="122"/>
      <c r="AF89" s="122"/>
      <c r="AG89" s="122"/>
    </row>
    <row r="90" spans="1:33" s="171" customFormat="1">
      <c r="A90" s="200"/>
      <c r="B90" s="201"/>
      <c r="C90" s="201"/>
      <c r="D90" s="202"/>
      <c r="E90" s="203"/>
      <c r="F90" s="349"/>
      <c r="G90" s="332"/>
      <c r="H90" s="332"/>
      <c r="I90" s="332"/>
      <c r="J90" s="332"/>
      <c r="K90" s="332"/>
      <c r="L90" s="332"/>
      <c r="M90" s="332"/>
      <c r="N90" s="332"/>
      <c r="O90" s="332"/>
      <c r="P90" s="332"/>
      <c r="Q90" s="332"/>
      <c r="R90" s="332"/>
      <c r="S90" s="332"/>
      <c r="T90" s="332"/>
      <c r="U90" s="332"/>
      <c r="V90" s="332"/>
      <c r="W90" s="332"/>
      <c r="X90" s="332"/>
      <c r="Y90" s="332"/>
      <c r="Z90" s="332"/>
      <c r="AA90" s="332"/>
      <c r="AB90" s="204"/>
      <c r="AC90" s="204"/>
      <c r="AD90" s="223"/>
      <c r="AE90" s="122"/>
      <c r="AF90" s="122"/>
      <c r="AG90" s="122"/>
    </row>
    <row r="91" spans="1:33" s="171" customFormat="1">
      <c r="A91" s="200"/>
      <c r="B91" s="201"/>
      <c r="C91" s="201"/>
      <c r="D91" s="202"/>
      <c r="E91" s="203"/>
      <c r="F91" s="349"/>
      <c r="G91" s="325"/>
      <c r="H91" s="325"/>
      <c r="I91" s="325"/>
      <c r="J91" s="325"/>
      <c r="K91" s="326"/>
      <c r="L91" s="325"/>
      <c r="M91" s="325"/>
      <c r="N91" s="325"/>
      <c r="O91" s="325"/>
      <c r="P91" s="326"/>
      <c r="Q91" s="325"/>
      <c r="R91" s="325"/>
      <c r="S91" s="325"/>
      <c r="T91" s="325"/>
      <c r="U91" s="325"/>
      <c r="V91" s="326"/>
      <c r="W91" s="325"/>
      <c r="X91" s="325"/>
      <c r="Y91" s="325"/>
      <c r="Z91" s="325"/>
      <c r="AA91" s="326"/>
      <c r="AB91" s="204"/>
      <c r="AC91" s="204"/>
      <c r="AD91" s="223"/>
      <c r="AE91" s="122"/>
      <c r="AF91" s="122"/>
      <c r="AG91" s="122"/>
    </row>
    <row r="92" spans="1:33" s="171" customFormat="1">
      <c r="A92" s="200"/>
      <c r="B92" s="201"/>
      <c r="C92" s="201"/>
      <c r="D92" s="203"/>
      <c r="E92" s="203"/>
      <c r="F92" s="349"/>
      <c r="G92" s="280"/>
      <c r="H92" s="280"/>
      <c r="I92" s="280"/>
      <c r="J92" s="280"/>
      <c r="K92" s="281"/>
      <c r="L92" s="219"/>
      <c r="M92" s="219"/>
      <c r="N92" s="280"/>
      <c r="O92" s="280"/>
      <c r="P92" s="282"/>
      <c r="Q92" s="219"/>
      <c r="R92" s="219"/>
      <c r="S92" s="219"/>
      <c r="T92" s="219"/>
      <c r="U92" s="219"/>
      <c r="V92" s="282"/>
      <c r="W92" s="219"/>
      <c r="X92" s="219"/>
      <c r="Y92" s="219"/>
      <c r="Z92" s="219"/>
      <c r="AA92" s="282"/>
      <c r="AB92" s="204"/>
      <c r="AC92" s="205"/>
      <c r="AD92" s="223"/>
      <c r="AE92" s="122"/>
      <c r="AF92" s="122"/>
      <c r="AG92" s="122"/>
    </row>
    <row r="93" spans="1:33" s="171" customFormat="1">
      <c r="A93" s="1"/>
      <c r="B93" s="43"/>
      <c r="C93" s="206"/>
      <c r="D93" s="207"/>
      <c r="E93" s="207"/>
      <c r="F93" s="349"/>
      <c r="G93" s="280"/>
      <c r="H93" s="280"/>
      <c r="I93" s="280"/>
      <c r="J93" s="280"/>
      <c r="K93" s="281"/>
      <c r="L93" s="219"/>
      <c r="M93" s="219"/>
      <c r="N93" s="280"/>
      <c r="O93" s="280"/>
      <c r="P93" s="282"/>
      <c r="Q93" s="219"/>
      <c r="R93" s="219"/>
      <c r="S93" s="219"/>
      <c r="T93" s="219"/>
      <c r="U93" s="219"/>
      <c r="V93" s="282"/>
      <c r="W93" s="219"/>
      <c r="X93" s="219"/>
      <c r="Y93" s="219"/>
      <c r="Z93" s="219"/>
      <c r="AA93" s="282"/>
      <c r="AB93" s="47"/>
      <c r="AC93" s="32"/>
      <c r="AD93" s="223"/>
      <c r="AE93" s="122"/>
      <c r="AF93" s="122"/>
      <c r="AG93" s="122"/>
    </row>
    <row r="94" spans="1:33" s="171" customFormat="1">
      <c r="A94" s="1"/>
      <c r="B94" s="43"/>
      <c r="C94" s="206"/>
      <c r="D94" s="207"/>
      <c r="E94" s="207"/>
      <c r="F94" s="349"/>
      <c r="G94" s="280"/>
      <c r="H94" s="280"/>
      <c r="I94" s="280"/>
      <c r="J94" s="280"/>
      <c r="K94" s="281"/>
      <c r="L94" s="219"/>
      <c r="M94" s="219"/>
      <c r="N94" s="280"/>
      <c r="O94" s="280"/>
      <c r="P94" s="282"/>
      <c r="Q94" s="219"/>
      <c r="R94" s="219"/>
      <c r="S94" s="219"/>
      <c r="T94" s="219"/>
      <c r="U94" s="219"/>
      <c r="V94" s="282"/>
      <c r="W94" s="219"/>
      <c r="X94" s="219"/>
      <c r="Y94" s="219"/>
      <c r="Z94" s="219"/>
      <c r="AA94" s="282"/>
      <c r="AB94" s="47"/>
      <c r="AC94" s="32"/>
      <c r="AD94" s="223"/>
      <c r="AE94" s="122"/>
      <c r="AF94" s="122"/>
      <c r="AG94" s="122"/>
    </row>
    <row r="95" spans="1:33" s="171" customFormat="1">
      <c r="A95" s="1"/>
      <c r="B95" s="43"/>
      <c r="C95" s="206"/>
      <c r="D95" s="207"/>
      <c r="E95" s="207"/>
      <c r="F95" s="349"/>
      <c r="G95" s="280"/>
      <c r="H95" s="280"/>
      <c r="I95" s="280"/>
      <c r="J95" s="280"/>
      <c r="K95" s="281"/>
      <c r="L95" s="219"/>
      <c r="M95" s="219"/>
      <c r="N95" s="280"/>
      <c r="O95" s="280"/>
      <c r="P95" s="282"/>
      <c r="Q95" s="219"/>
      <c r="R95" s="219"/>
      <c r="S95" s="219"/>
      <c r="T95" s="219"/>
      <c r="U95" s="219"/>
      <c r="V95" s="282"/>
      <c r="W95" s="219"/>
      <c r="X95" s="219"/>
      <c r="Y95" s="219"/>
      <c r="Z95" s="219"/>
      <c r="AA95" s="282"/>
      <c r="AB95" s="47"/>
      <c r="AC95" s="32"/>
      <c r="AD95" s="223"/>
      <c r="AE95" s="122"/>
      <c r="AF95" s="122"/>
      <c r="AG95" s="122"/>
    </row>
    <row r="96" spans="1:33" s="171" customFormat="1">
      <c r="A96" s="1"/>
      <c r="B96" s="43"/>
      <c r="C96" s="206"/>
      <c r="D96" s="207"/>
      <c r="E96" s="207"/>
      <c r="F96" s="349"/>
      <c r="G96" s="280"/>
      <c r="H96" s="280"/>
      <c r="I96" s="280"/>
      <c r="J96" s="280"/>
      <c r="K96" s="281"/>
      <c r="L96" s="219"/>
      <c r="M96" s="219"/>
      <c r="N96" s="280"/>
      <c r="O96" s="280"/>
      <c r="P96" s="282"/>
      <c r="Q96" s="219"/>
      <c r="R96" s="219"/>
      <c r="S96" s="219"/>
      <c r="T96" s="219"/>
      <c r="U96" s="219"/>
      <c r="V96" s="282"/>
      <c r="W96" s="219"/>
      <c r="X96" s="219"/>
      <c r="Y96" s="219"/>
      <c r="Z96" s="219"/>
      <c r="AA96" s="282"/>
      <c r="AB96" s="47"/>
      <c r="AC96" s="43"/>
      <c r="AD96" s="223"/>
      <c r="AE96" s="122"/>
      <c r="AF96" s="122"/>
      <c r="AG96" s="122"/>
    </row>
    <row r="97" spans="1:33" s="171" customFormat="1">
      <c r="A97" s="1"/>
      <c r="B97" s="1"/>
      <c r="C97" s="206"/>
      <c r="D97" s="207"/>
      <c r="E97" s="207"/>
      <c r="F97" s="349"/>
      <c r="G97" s="280"/>
      <c r="H97" s="280"/>
      <c r="I97" s="280"/>
      <c r="J97" s="280"/>
      <c r="K97" s="281"/>
      <c r="L97" s="219"/>
      <c r="M97" s="219"/>
      <c r="N97" s="280"/>
      <c r="O97" s="280"/>
      <c r="P97" s="282"/>
      <c r="Q97" s="219"/>
      <c r="R97" s="219"/>
      <c r="S97" s="219"/>
      <c r="T97" s="219"/>
      <c r="U97" s="219"/>
      <c r="V97" s="282"/>
      <c r="W97" s="219"/>
      <c r="X97" s="219"/>
      <c r="Y97" s="219"/>
      <c r="Z97" s="219"/>
      <c r="AA97" s="282"/>
      <c r="AB97" s="47"/>
      <c r="AC97" s="1"/>
      <c r="AD97" s="223"/>
      <c r="AE97" s="122"/>
      <c r="AF97" s="122"/>
      <c r="AG97" s="122"/>
    </row>
    <row r="98" spans="1:33" s="171" customFormat="1">
      <c r="A98" s="1"/>
      <c r="B98" s="1"/>
      <c r="C98" s="1"/>
      <c r="D98" s="1"/>
      <c r="E98" s="1"/>
      <c r="F98" s="349"/>
      <c r="G98" s="283"/>
      <c r="H98" s="283"/>
      <c r="I98" s="283"/>
      <c r="J98" s="283"/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173"/>
      <c r="AC98" s="1"/>
      <c r="AD98" s="223"/>
      <c r="AE98" s="122"/>
      <c r="AF98" s="122"/>
      <c r="AG98" s="122"/>
    </row>
    <row r="99" spans="1:33" s="171" customFormat="1">
      <c r="A99" s="1"/>
      <c r="B99" s="1"/>
      <c r="C99" s="1"/>
      <c r="D99" s="1"/>
      <c r="E99" s="1"/>
      <c r="F99" s="191"/>
      <c r="G99" s="280"/>
      <c r="H99" s="280"/>
      <c r="I99" s="280"/>
      <c r="J99" s="280"/>
      <c r="K99" s="281"/>
      <c r="L99" s="219"/>
      <c r="M99" s="219"/>
      <c r="N99" s="280"/>
      <c r="O99" s="280"/>
      <c r="P99" s="282"/>
      <c r="Q99" s="219"/>
      <c r="R99" s="219"/>
      <c r="S99" s="219"/>
      <c r="T99" s="219"/>
      <c r="U99" s="219"/>
      <c r="V99" s="282"/>
      <c r="W99" s="219"/>
      <c r="X99" s="219"/>
      <c r="Y99" s="219"/>
      <c r="Z99" s="219"/>
      <c r="AA99" s="282"/>
      <c r="AB99" s="173"/>
      <c r="AC99" s="1"/>
      <c r="AD99" s="223"/>
      <c r="AE99" s="122"/>
      <c r="AF99" s="122"/>
      <c r="AG99" s="122"/>
    </row>
    <row r="100" spans="1:33" s="171" customFormat="1">
      <c r="A100" s="1"/>
      <c r="B100" s="1"/>
      <c r="C100" s="1"/>
      <c r="D100" s="1"/>
      <c r="E100" s="1"/>
      <c r="F100" s="191"/>
      <c r="G100" s="280"/>
      <c r="H100" s="280"/>
      <c r="I100" s="280"/>
      <c r="J100" s="280"/>
      <c r="K100" s="281"/>
      <c r="L100" s="219"/>
      <c r="M100" s="219"/>
      <c r="N100" s="280"/>
      <c r="O100" s="280"/>
      <c r="P100" s="282"/>
      <c r="Q100" s="219"/>
      <c r="R100" s="219"/>
      <c r="S100" s="219"/>
      <c r="T100" s="219"/>
      <c r="U100" s="219"/>
      <c r="V100" s="282"/>
      <c r="W100" s="219"/>
      <c r="X100" s="219"/>
      <c r="Y100" s="219"/>
      <c r="Z100" s="219"/>
      <c r="AA100" s="282"/>
      <c r="AB100" s="173"/>
      <c r="AC100" s="1"/>
      <c r="AD100" s="223"/>
      <c r="AE100" s="122"/>
      <c r="AF100" s="122"/>
      <c r="AG100" s="122"/>
    </row>
    <row r="101" spans="1:33">
      <c r="F101" s="191"/>
      <c r="G101" s="280"/>
      <c r="H101" s="280"/>
      <c r="I101" s="280"/>
      <c r="J101" s="280"/>
      <c r="K101" s="281"/>
      <c r="L101" s="219"/>
      <c r="M101" s="219"/>
      <c r="N101" s="280"/>
      <c r="O101" s="280"/>
      <c r="P101" s="282"/>
      <c r="Q101" s="219"/>
      <c r="R101" s="219"/>
      <c r="S101" s="219"/>
      <c r="T101" s="219"/>
      <c r="U101" s="219"/>
      <c r="V101" s="282"/>
      <c r="W101" s="219"/>
      <c r="X101" s="219"/>
      <c r="Y101" s="219"/>
      <c r="Z101" s="219"/>
      <c r="AA101" s="282"/>
      <c r="AD101" s="223"/>
      <c r="AE101" s="32"/>
      <c r="AF101" s="32"/>
      <c r="AG101" s="32"/>
    </row>
    <row r="102" spans="1:33">
      <c r="F102" s="191"/>
      <c r="G102" s="280"/>
      <c r="H102" s="280"/>
      <c r="I102" s="280"/>
      <c r="J102" s="280"/>
      <c r="K102" s="281"/>
      <c r="L102" s="219"/>
      <c r="M102" s="219"/>
      <c r="N102" s="280"/>
      <c r="O102" s="280"/>
      <c r="P102" s="282"/>
      <c r="Q102" s="219"/>
      <c r="R102" s="219"/>
      <c r="S102" s="219"/>
      <c r="T102" s="219"/>
      <c r="U102" s="219"/>
      <c r="V102" s="282"/>
      <c r="W102" s="219"/>
      <c r="X102" s="219"/>
      <c r="Y102" s="219"/>
      <c r="Z102" s="219"/>
      <c r="AA102" s="282"/>
      <c r="AD102" s="223"/>
      <c r="AE102" s="32"/>
      <c r="AF102" s="32"/>
      <c r="AG102" s="32"/>
    </row>
    <row r="103" spans="1:33">
      <c r="F103" s="191"/>
      <c r="G103" s="280"/>
      <c r="H103" s="280"/>
      <c r="I103" s="280"/>
      <c r="J103" s="280"/>
      <c r="K103" s="281"/>
      <c r="L103" s="219"/>
      <c r="M103" s="219"/>
      <c r="N103" s="280"/>
      <c r="O103" s="280"/>
      <c r="P103" s="282"/>
      <c r="Q103" s="219"/>
      <c r="R103" s="219"/>
      <c r="S103" s="219"/>
      <c r="T103" s="219"/>
      <c r="U103" s="219"/>
      <c r="V103" s="282"/>
      <c r="W103" s="219"/>
      <c r="X103" s="219"/>
      <c r="Y103" s="219"/>
      <c r="Z103" s="219"/>
      <c r="AA103" s="282"/>
      <c r="AD103" s="223"/>
      <c r="AE103" s="32"/>
      <c r="AF103" s="32"/>
      <c r="AG103" s="32"/>
    </row>
    <row r="104" spans="1:33">
      <c r="F104" s="191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/>
      <c r="Q104" s="283"/>
      <c r="R104" s="283"/>
      <c r="S104" s="283"/>
      <c r="T104" s="283"/>
      <c r="U104" s="283"/>
      <c r="V104" s="32"/>
      <c r="W104" s="32"/>
      <c r="X104" s="32"/>
      <c r="Y104" s="32"/>
      <c r="Z104" s="32"/>
      <c r="AA104" s="32"/>
      <c r="AD104" s="223"/>
      <c r="AE104" s="32"/>
      <c r="AF104" s="32"/>
      <c r="AG104" s="32"/>
    </row>
    <row r="105" spans="1:33">
      <c r="F105" s="191"/>
      <c r="G105" s="332"/>
      <c r="H105" s="332"/>
      <c r="I105" s="332"/>
      <c r="J105" s="332"/>
      <c r="K105" s="332"/>
      <c r="L105" s="332"/>
      <c r="M105" s="332"/>
      <c r="N105" s="332"/>
      <c r="O105" s="332"/>
      <c r="P105" s="332"/>
      <c r="Q105" s="332"/>
      <c r="R105" s="332"/>
      <c r="S105" s="332"/>
      <c r="T105" s="332"/>
      <c r="U105" s="332"/>
      <c r="V105" s="332"/>
      <c r="W105" s="332"/>
      <c r="X105" s="332"/>
      <c r="Y105" s="332"/>
      <c r="Z105" s="332"/>
      <c r="AA105" s="332"/>
      <c r="AD105" s="223"/>
      <c r="AE105" s="32"/>
      <c r="AF105" s="32"/>
      <c r="AG105" s="32"/>
    </row>
    <row r="106" spans="1:33">
      <c r="F106" s="156"/>
      <c r="G106" s="325"/>
      <c r="H106" s="325"/>
      <c r="I106" s="325"/>
      <c r="J106" s="325"/>
      <c r="K106" s="326"/>
      <c r="L106" s="325"/>
      <c r="M106" s="325"/>
      <c r="N106" s="325"/>
      <c r="O106" s="325"/>
      <c r="P106" s="326"/>
      <c r="Q106" s="325"/>
      <c r="R106" s="325"/>
      <c r="S106" s="325"/>
      <c r="T106" s="325"/>
      <c r="U106" s="325"/>
      <c r="V106" s="326"/>
      <c r="W106" s="325"/>
      <c r="X106" s="325"/>
      <c r="Y106" s="325"/>
      <c r="Z106" s="325"/>
      <c r="AA106" s="326"/>
      <c r="AD106" s="223"/>
      <c r="AE106" s="32"/>
      <c r="AF106" s="32"/>
      <c r="AG106" s="32"/>
    </row>
    <row r="107" spans="1:33">
      <c r="F107" s="185"/>
      <c r="G107" s="280"/>
      <c r="H107" s="280"/>
      <c r="I107" s="280"/>
      <c r="J107" s="280"/>
      <c r="K107" s="281"/>
      <c r="L107" s="219"/>
      <c r="M107" s="219"/>
      <c r="N107" s="280"/>
      <c r="O107" s="280"/>
      <c r="P107" s="282"/>
      <c r="Q107" s="219"/>
      <c r="R107" s="219"/>
      <c r="S107" s="219"/>
      <c r="T107" s="219"/>
      <c r="U107" s="219"/>
      <c r="V107" s="282"/>
      <c r="W107" s="219"/>
      <c r="X107" s="219"/>
      <c r="Y107" s="219"/>
      <c r="Z107" s="219"/>
      <c r="AA107" s="282"/>
      <c r="AD107" s="223"/>
      <c r="AE107" s="32"/>
      <c r="AF107" s="32"/>
      <c r="AG107" s="32"/>
    </row>
    <row r="108" spans="1:33">
      <c r="F108" s="191"/>
      <c r="G108" s="280"/>
      <c r="H108" s="280"/>
      <c r="I108" s="280"/>
      <c r="J108" s="280"/>
      <c r="K108" s="281"/>
      <c r="L108" s="219"/>
      <c r="M108" s="219"/>
      <c r="N108" s="280"/>
      <c r="O108" s="280"/>
      <c r="P108" s="282"/>
      <c r="Q108" s="219"/>
      <c r="R108" s="219"/>
      <c r="S108" s="219"/>
      <c r="T108" s="219"/>
      <c r="U108" s="219"/>
      <c r="V108" s="282"/>
      <c r="W108" s="219"/>
      <c r="X108" s="219"/>
      <c r="Y108" s="219"/>
      <c r="Z108" s="219"/>
      <c r="AA108" s="282"/>
      <c r="AD108" s="244"/>
    </row>
    <row r="109" spans="1:33">
      <c r="F109" s="191"/>
      <c r="G109" s="280"/>
      <c r="H109" s="280"/>
      <c r="I109" s="280"/>
      <c r="J109" s="280"/>
      <c r="K109" s="281"/>
      <c r="L109" s="219"/>
      <c r="M109" s="219"/>
      <c r="N109" s="280"/>
      <c r="O109" s="280"/>
      <c r="P109" s="282"/>
      <c r="Q109" s="219"/>
      <c r="R109" s="219"/>
      <c r="S109" s="219"/>
      <c r="T109" s="219"/>
      <c r="U109" s="219"/>
      <c r="V109" s="282"/>
      <c r="W109" s="219"/>
      <c r="X109" s="219"/>
      <c r="Y109" s="219"/>
      <c r="Z109" s="219"/>
      <c r="AA109" s="282"/>
      <c r="AD109" s="244"/>
    </row>
    <row r="110" spans="1:33">
      <c r="F110" s="191"/>
      <c r="G110" s="280"/>
      <c r="H110" s="280"/>
      <c r="I110" s="280"/>
      <c r="J110" s="280"/>
      <c r="K110" s="281"/>
      <c r="L110" s="219"/>
      <c r="M110" s="219"/>
      <c r="N110" s="280"/>
      <c r="O110" s="280"/>
      <c r="P110" s="282"/>
      <c r="Q110" s="219"/>
      <c r="R110" s="219"/>
      <c r="S110" s="219"/>
      <c r="T110" s="219"/>
      <c r="U110" s="219"/>
      <c r="V110" s="282"/>
      <c r="W110" s="219"/>
      <c r="X110" s="219"/>
      <c r="Y110" s="219"/>
      <c r="Z110" s="219"/>
      <c r="AA110" s="282"/>
      <c r="AD110" s="244"/>
    </row>
    <row r="111" spans="1:33">
      <c r="G111" s="280"/>
      <c r="H111" s="280"/>
      <c r="I111" s="280"/>
      <c r="J111" s="280"/>
      <c r="K111" s="281"/>
      <c r="L111" s="219"/>
      <c r="M111" s="219"/>
      <c r="N111" s="280"/>
      <c r="O111" s="280"/>
      <c r="P111" s="282"/>
      <c r="Q111" s="219"/>
      <c r="R111" s="219"/>
      <c r="S111" s="219"/>
      <c r="T111" s="219"/>
      <c r="U111" s="219"/>
      <c r="V111" s="282"/>
      <c r="W111" s="219"/>
      <c r="X111" s="219"/>
      <c r="Y111" s="219"/>
      <c r="Z111" s="219"/>
      <c r="AA111" s="282"/>
      <c r="AD111" s="244"/>
    </row>
    <row r="112" spans="1:33">
      <c r="G112" s="280"/>
      <c r="H112" s="280"/>
      <c r="I112" s="280"/>
      <c r="J112" s="280"/>
      <c r="K112" s="281"/>
      <c r="L112" s="219"/>
      <c r="M112" s="219"/>
      <c r="N112" s="280"/>
      <c r="O112" s="280"/>
      <c r="P112" s="282"/>
      <c r="Q112" s="219"/>
      <c r="R112" s="219"/>
      <c r="S112" s="219"/>
      <c r="T112" s="219"/>
      <c r="U112" s="219"/>
      <c r="V112" s="282"/>
      <c r="W112" s="219"/>
      <c r="X112" s="219"/>
      <c r="Y112" s="219"/>
      <c r="Z112" s="219"/>
      <c r="AA112" s="282"/>
      <c r="AD112" s="244"/>
    </row>
    <row r="113" spans="7:30">
      <c r="G113" s="283"/>
      <c r="H113" s="283"/>
      <c r="I113" s="283"/>
      <c r="J113" s="283"/>
      <c r="K113" s="283"/>
      <c r="L113" s="283"/>
      <c r="M113" s="283"/>
      <c r="N113" s="283"/>
      <c r="O113" s="283"/>
      <c r="P113" s="283"/>
      <c r="Q113" s="283"/>
      <c r="R113" s="283"/>
      <c r="S113" s="283"/>
      <c r="T113" s="283"/>
      <c r="U113" s="283"/>
      <c r="V113" s="283"/>
      <c r="W113" s="283"/>
      <c r="X113" s="283"/>
      <c r="Y113" s="283"/>
      <c r="Z113" s="283"/>
      <c r="AA113" s="283"/>
      <c r="AD113" s="244"/>
    </row>
    <row r="114" spans="7:30"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D114" s="244"/>
    </row>
    <row r="115" spans="7:30"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</row>
  </sheetData>
  <mergeCells count="14">
    <mergeCell ref="A87:C87"/>
    <mergeCell ref="A9:C9"/>
    <mergeCell ref="G13:K13"/>
    <mergeCell ref="L13:P13"/>
    <mergeCell ref="Q13:V13"/>
    <mergeCell ref="G105:K105"/>
    <mergeCell ref="L105:P105"/>
    <mergeCell ref="Q105:V105"/>
    <mergeCell ref="W105:AA105"/>
    <mergeCell ref="W13:AA13"/>
    <mergeCell ref="G90:K90"/>
    <mergeCell ref="L90:P90"/>
    <mergeCell ref="Q90:V90"/>
    <mergeCell ref="W90:AA90"/>
  </mergeCells>
  <pageMargins left="0.39305555555555599" right="0.23611111111111099" top="0.23611111111111099" bottom="0.39305555555555599" header="0.51180555555555596" footer="0"/>
  <pageSetup paperSize="5" firstPageNumber="0" orientation="landscape" useFirstPageNumber="1" horizontalDpi="300" verticalDpi="300" r:id="rId1"/>
  <headerFooter differentFirst="1" alignWithMargins="0">
    <oddFooter>&amp;C&amp;8Form.1034 - 22/11/00
Terminal de Contenedores del Puerto de Bahía Blanca - T. S. P. Patagonia Norte S.A. -  Pcia. de Buenos Aires - República Argentina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K72"/>
  <sheetViews>
    <sheetView showGridLines="0" topLeftCell="A4" zoomScaleNormal="100" workbookViewId="0">
      <selection activeCell="G4" sqref="G4"/>
    </sheetView>
  </sheetViews>
  <sheetFormatPr baseColWidth="10" defaultColWidth="11.42578125" defaultRowHeight="12.75"/>
  <cols>
    <col min="1" max="1" width="21.85546875" style="1" customWidth="1"/>
    <col min="2" max="2" width="9.42578125" style="1" customWidth="1"/>
    <col min="3" max="3" width="11.140625" style="1" customWidth="1"/>
    <col min="4" max="4" width="11.42578125" style="1"/>
    <col min="5" max="5" width="11.7109375" style="1" customWidth="1"/>
    <col min="6" max="6" width="3.42578125" style="1" customWidth="1"/>
    <col min="7" max="7" width="21.5703125" style="1" customWidth="1"/>
    <col min="8" max="16384" width="11.42578125" style="1"/>
  </cols>
  <sheetData>
    <row r="10" spans="1:11">
      <c r="A10" s="20" t="s">
        <v>127</v>
      </c>
      <c r="B10" s="3"/>
      <c r="C10" s="3"/>
      <c r="D10" s="3"/>
      <c r="E10" s="18" t="str">
        <f>Principal!$C$11</f>
        <v>Datos al 31/12/2017</v>
      </c>
      <c r="F10" s="18"/>
      <c r="G10" s="3"/>
    </row>
    <row r="11" spans="1:11">
      <c r="A11" s="3"/>
      <c r="B11" s="3"/>
      <c r="C11" s="3"/>
      <c r="D11" s="3"/>
      <c r="E11" s="3"/>
      <c r="F11" s="3"/>
      <c r="G11" s="3"/>
    </row>
    <row r="12" spans="1:11">
      <c r="A12" s="123" t="s">
        <v>128</v>
      </c>
      <c r="B12" s="157" t="s">
        <v>18</v>
      </c>
      <c r="C12" s="157" t="s">
        <v>19</v>
      </c>
      <c r="D12" s="157" t="s">
        <v>129</v>
      </c>
      <c r="E12" s="128" t="s">
        <v>130</v>
      </c>
      <c r="F12" s="128"/>
      <c r="G12" s="129" t="s">
        <v>131</v>
      </c>
    </row>
    <row r="13" spans="1:11" ht="12" customHeight="1">
      <c r="A13" s="158" t="s">
        <v>132</v>
      </c>
      <c r="B13" s="94">
        <v>40422</v>
      </c>
      <c r="C13" s="94">
        <v>2077692</v>
      </c>
      <c r="D13" s="94">
        <v>59232</v>
      </c>
      <c r="E13" s="262">
        <f>+D13/$D$62</f>
        <v>0.33574614979112227</v>
      </c>
      <c r="F13" s="139"/>
      <c r="G13" s="140" t="s">
        <v>133</v>
      </c>
      <c r="I13" s="154"/>
      <c r="J13" s="155"/>
      <c r="K13" s="155"/>
    </row>
    <row r="14" spans="1:11">
      <c r="A14" s="158" t="s">
        <v>134</v>
      </c>
      <c r="B14" s="94">
        <v>22793</v>
      </c>
      <c r="C14" s="94">
        <v>334283</v>
      </c>
      <c r="D14" s="94">
        <v>29566</v>
      </c>
      <c r="E14" s="262">
        <f>+D14/$D$62</f>
        <v>0.16758965871022963</v>
      </c>
      <c r="F14" s="139"/>
      <c r="G14" s="140" t="s">
        <v>135</v>
      </c>
    </row>
    <row r="15" spans="1:11">
      <c r="A15" s="158" t="s">
        <v>140</v>
      </c>
      <c r="B15" s="94">
        <v>19309</v>
      </c>
      <c r="C15" s="94">
        <v>392395</v>
      </c>
      <c r="D15" s="94">
        <v>25029</v>
      </c>
      <c r="E15" s="262">
        <f>+D15/$D$62</f>
        <v>0.14187247405324824</v>
      </c>
      <c r="F15" s="139"/>
      <c r="G15" s="140" t="s">
        <v>141</v>
      </c>
    </row>
    <row r="16" spans="1:11">
      <c r="A16" s="158" t="s">
        <v>136</v>
      </c>
      <c r="B16" s="94">
        <v>5356</v>
      </c>
      <c r="C16" s="94">
        <v>14763</v>
      </c>
      <c r="D16" s="94">
        <v>12054</v>
      </c>
      <c r="E16" s="262">
        <f>+D16/$D$62</f>
        <v>6.8325973959720898E-2</v>
      </c>
      <c r="F16" s="139"/>
      <c r="G16" s="140" t="s">
        <v>137</v>
      </c>
    </row>
    <row r="17" spans="1:7">
      <c r="A17" s="158" t="s">
        <v>138</v>
      </c>
      <c r="B17" s="94">
        <v>0</v>
      </c>
      <c r="C17" s="94">
        <v>336980</v>
      </c>
      <c r="D17" s="94">
        <v>10380</v>
      </c>
      <c r="E17" s="262">
        <f>+D17/$D$62</f>
        <v>5.883720007482187E-2</v>
      </c>
      <c r="F17" s="139"/>
      <c r="G17" s="140" t="s">
        <v>139</v>
      </c>
    </row>
    <row r="18" spans="1:7">
      <c r="A18" s="158" t="s">
        <v>144</v>
      </c>
      <c r="B18" s="94">
        <v>4960</v>
      </c>
      <c r="C18" s="94">
        <v>16462</v>
      </c>
      <c r="D18" s="94">
        <v>8165</v>
      </c>
      <c r="E18" s="262">
        <f>+D18/$D$62</f>
        <v>4.6281863064635893E-2</v>
      </c>
      <c r="F18" s="139"/>
      <c r="G18" s="140" t="s">
        <v>145</v>
      </c>
    </row>
    <row r="19" spans="1:7">
      <c r="A19" s="158" t="s">
        <v>142</v>
      </c>
      <c r="B19" s="94">
        <v>0</v>
      </c>
      <c r="C19" s="94">
        <v>267</v>
      </c>
      <c r="D19" s="94">
        <v>6338</v>
      </c>
      <c r="E19" s="262">
        <f>+D19/$D$62</f>
        <v>3.5925835652622452E-2</v>
      </c>
      <c r="F19" s="139"/>
      <c r="G19" s="140" t="s">
        <v>143</v>
      </c>
    </row>
    <row r="20" spans="1:7">
      <c r="A20" s="158" t="s">
        <v>147</v>
      </c>
      <c r="B20" s="94">
        <v>815</v>
      </c>
      <c r="C20" s="94">
        <v>49898</v>
      </c>
      <c r="D20" s="94">
        <v>5396</v>
      </c>
      <c r="E20" s="262">
        <f>+D20/$D$62</f>
        <v>3.0586274720976765E-2</v>
      </c>
      <c r="F20" s="139"/>
      <c r="G20" s="140" t="s">
        <v>148</v>
      </c>
    </row>
    <row r="21" spans="1:7">
      <c r="A21" s="158" t="s">
        <v>146</v>
      </c>
      <c r="B21" s="94">
        <v>0</v>
      </c>
      <c r="C21" s="94">
        <v>168</v>
      </c>
      <c r="D21" s="94">
        <v>3939</v>
      </c>
      <c r="E21" s="262">
        <f>+D21/$D$62</f>
        <v>2.232752708041651E-2</v>
      </c>
      <c r="F21" s="139"/>
      <c r="G21" s="140" t="s">
        <v>143</v>
      </c>
    </row>
    <row r="22" spans="1:7">
      <c r="A22" s="158" t="s">
        <v>149</v>
      </c>
      <c r="B22" s="94">
        <v>0</v>
      </c>
      <c r="C22" s="94">
        <v>87</v>
      </c>
      <c r="D22" s="94">
        <v>2422</v>
      </c>
      <c r="E22" s="262">
        <f>+D22/$D$62</f>
        <v>1.3728680017458438E-2</v>
      </c>
      <c r="F22" s="139"/>
      <c r="G22" s="140" t="s">
        <v>150</v>
      </c>
    </row>
    <row r="23" spans="1:7">
      <c r="A23" s="158" t="s">
        <v>159</v>
      </c>
      <c r="B23" s="94">
        <v>0</v>
      </c>
      <c r="C23" s="94">
        <v>78</v>
      </c>
      <c r="D23" s="94">
        <v>1764</v>
      </c>
      <c r="E23" s="262">
        <f>+D23/$D$62</f>
        <v>9.9989230184957395E-3</v>
      </c>
      <c r="F23" s="139"/>
      <c r="G23" s="140" t="s">
        <v>160</v>
      </c>
    </row>
    <row r="24" spans="1:7">
      <c r="A24" s="158" t="s">
        <v>451</v>
      </c>
      <c r="B24" s="94">
        <v>0</v>
      </c>
      <c r="C24" s="94">
        <v>53</v>
      </c>
      <c r="D24" s="94">
        <v>1466</v>
      </c>
      <c r="E24" s="262">
        <f>+D24/$D$62</f>
        <v>8.3097625539199291E-3</v>
      </c>
      <c r="F24" s="139"/>
      <c r="G24" s="310" t="s">
        <v>457</v>
      </c>
    </row>
    <row r="25" spans="1:7">
      <c r="A25" s="158" t="s">
        <v>151</v>
      </c>
      <c r="B25" s="94">
        <v>985</v>
      </c>
      <c r="C25" s="94">
        <v>68743</v>
      </c>
      <c r="D25" s="94">
        <v>1263</v>
      </c>
      <c r="E25" s="262">
        <f>+D25/$D$62</f>
        <v>7.1590928414739909E-3</v>
      </c>
      <c r="F25" s="139"/>
      <c r="G25" s="140" t="s">
        <v>152</v>
      </c>
    </row>
    <row r="26" spans="1:7">
      <c r="A26" s="158" t="s">
        <v>167</v>
      </c>
      <c r="B26" s="94">
        <v>0</v>
      </c>
      <c r="C26" s="94">
        <v>1006</v>
      </c>
      <c r="D26" s="94">
        <v>1190</v>
      </c>
      <c r="E26" s="262">
        <f>+D26/$D$62</f>
        <v>6.7453052108899835E-3</v>
      </c>
      <c r="F26" s="139"/>
      <c r="G26" s="140" t="s">
        <v>458</v>
      </c>
    </row>
    <row r="27" spans="1:7">
      <c r="A27" s="158" t="s">
        <v>153</v>
      </c>
      <c r="B27" s="94">
        <v>60</v>
      </c>
      <c r="C27" s="94">
        <v>562</v>
      </c>
      <c r="D27" s="94">
        <v>1041</v>
      </c>
      <c r="E27" s="262">
        <f>+D27/$D$62</f>
        <v>5.9007249786020783E-3</v>
      </c>
      <c r="F27" s="139"/>
      <c r="G27" s="140" t="s">
        <v>150</v>
      </c>
    </row>
    <row r="28" spans="1:7">
      <c r="A28" s="158" t="s">
        <v>157</v>
      </c>
      <c r="B28" s="94">
        <v>0</v>
      </c>
      <c r="C28" s="94">
        <v>61359</v>
      </c>
      <c r="D28" s="94">
        <v>935</v>
      </c>
      <c r="E28" s="262">
        <f>+D28/$D$62</f>
        <v>5.2998826656992732E-3</v>
      </c>
      <c r="F28" s="139"/>
      <c r="G28" s="140" t="s">
        <v>158</v>
      </c>
    </row>
    <row r="29" spans="1:7">
      <c r="A29" s="158" t="s">
        <v>154</v>
      </c>
      <c r="B29" s="94">
        <v>0</v>
      </c>
      <c r="C29" s="94">
        <v>27</v>
      </c>
      <c r="D29" s="94">
        <v>720</v>
      </c>
      <c r="E29" s="262">
        <f>+D29/$D$62</f>
        <v>4.0811930687737717E-3</v>
      </c>
      <c r="F29" s="139"/>
      <c r="G29" s="140" t="s">
        <v>155</v>
      </c>
    </row>
    <row r="30" spans="1:7">
      <c r="A30" s="158" t="s">
        <v>156</v>
      </c>
      <c r="B30" s="94">
        <v>561</v>
      </c>
      <c r="C30" s="94">
        <v>35529</v>
      </c>
      <c r="D30" s="94">
        <v>692</v>
      </c>
      <c r="E30" s="262">
        <f>+D30/$D$62</f>
        <v>3.9224800049881253E-3</v>
      </c>
      <c r="F30" s="139"/>
      <c r="G30" s="140" t="s">
        <v>152</v>
      </c>
    </row>
    <row r="31" spans="1:7">
      <c r="A31" s="158" t="s">
        <v>162</v>
      </c>
      <c r="B31" s="94">
        <v>360</v>
      </c>
      <c r="C31" s="94">
        <v>26364</v>
      </c>
      <c r="D31" s="94">
        <v>447</v>
      </c>
      <c r="E31" s="262">
        <f>+D31/$D$62</f>
        <v>2.5337406968637165E-3</v>
      </c>
      <c r="F31" s="139"/>
      <c r="G31" s="140" t="s">
        <v>163</v>
      </c>
    </row>
    <row r="32" spans="1:7">
      <c r="A32" s="158" t="s">
        <v>183</v>
      </c>
      <c r="B32" s="94">
        <v>370</v>
      </c>
      <c r="C32" s="94">
        <v>10308</v>
      </c>
      <c r="D32" s="94">
        <v>423</v>
      </c>
      <c r="E32" s="262">
        <f>+D32/$D$62</f>
        <v>2.3977009279045908E-3</v>
      </c>
      <c r="F32" s="139"/>
      <c r="G32" s="310" t="s">
        <v>163</v>
      </c>
    </row>
    <row r="33" spans="1:7">
      <c r="A33" s="158" t="s">
        <v>168</v>
      </c>
      <c r="B33" s="94">
        <v>360</v>
      </c>
      <c r="C33" s="94">
        <v>390</v>
      </c>
      <c r="D33" s="94">
        <v>394</v>
      </c>
      <c r="E33" s="262">
        <f>+D33/$D$62</f>
        <v>2.233319540412314E-3</v>
      </c>
      <c r="F33" s="139"/>
      <c r="G33" s="140" t="s">
        <v>169</v>
      </c>
    </row>
    <row r="34" spans="1:7">
      <c r="A34" s="158" t="s">
        <v>452</v>
      </c>
      <c r="B34" s="94">
        <v>0</v>
      </c>
      <c r="C34" s="94">
        <v>16</v>
      </c>
      <c r="D34" s="94">
        <v>382</v>
      </c>
      <c r="E34" s="262">
        <f>+D34/$D$62</f>
        <v>2.1652996559327511E-3</v>
      </c>
      <c r="F34" s="139"/>
      <c r="G34" s="140" t="s">
        <v>143</v>
      </c>
    </row>
    <row r="35" spans="1:7">
      <c r="A35" s="158" t="s">
        <v>161</v>
      </c>
      <c r="B35" s="94">
        <v>0</v>
      </c>
      <c r="C35" s="94">
        <v>17</v>
      </c>
      <c r="D35" s="94">
        <v>381</v>
      </c>
      <c r="E35" s="262">
        <f>+D35/$D$62</f>
        <v>2.1596313322261207E-3</v>
      </c>
      <c r="F35" s="139"/>
      <c r="G35" s="140" t="s">
        <v>160</v>
      </c>
    </row>
    <row r="36" spans="1:7">
      <c r="A36" s="158" t="s">
        <v>164</v>
      </c>
      <c r="B36" s="94">
        <v>0</v>
      </c>
      <c r="C36" s="94">
        <v>14819</v>
      </c>
      <c r="D36" s="94">
        <v>328</v>
      </c>
      <c r="E36" s="262">
        <f>+D36/$D$62</f>
        <v>1.8592101757747182E-3</v>
      </c>
      <c r="F36" s="139"/>
      <c r="G36" s="140" t="s">
        <v>150</v>
      </c>
    </row>
    <row r="37" spans="1:7">
      <c r="A37" s="158" t="s">
        <v>165</v>
      </c>
      <c r="B37" s="94">
        <v>0</v>
      </c>
      <c r="C37" s="94">
        <v>24</v>
      </c>
      <c r="D37" s="94">
        <v>270</v>
      </c>
      <c r="E37" s="262">
        <f>+D37/$D$62</f>
        <v>1.5304474007901644E-3</v>
      </c>
      <c r="F37" s="139"/>
      <c r="G37" s="140" t="s">
        <v>166</v>
      </c>
    </row>
    <row r="38" spans="1:7">
      <c r="A38" s="158" t="s">
        <v>172</v>
      </c>
      <c r="B38" s="94">
        <v>160</v>
      </c>
      <c r="C38" s="94">
        <v>160</v>
      </c>
      <c r="D38" s="94">
        <v>258</v>
      </c>
      <c r="E38" s="262">
        <f>+D38/$D$62</f>
        <v>1.4624275163106016E-3</v>
      </c>
      <c r="F38" s="139"/>
      <c r="G38" s="140" t="s">
        <v>173</v>
      </c>
    </row>
    <row r="39" spans="1:7">
      <c r="A39" s="158" t="s">
        <v>170</v>
      </c>
      <c r="B39" s="94">
        <v>202</v>
      </c>
      <c r="C39" s="94">
        <v>400</v>
      </c>
      <c r="D39" s="94">
        <v>210</v>
      </c>
      <c r="E39" s="262">
        <f>+D39/$D$62</f>
        <v>1.19034797839235E-3</v>
      </c>
      <c r="F39" s="139"/>
      <c r="G39" s="140" t="s">
        <v>171</v>
      </c>
    </row>
    <row r="40" spans="1:7">
      <c r="A40" s="158" t="s">
        <v>174</v>
      </c>
      <c r="B40" s="94">
        <v>0</v>
      </c>
      <c r="C40" s="94">
        <v>12</v>
      </c>
      <c r="D40" s="94">
        <v>200</v>
      </c>
      <c r="E40" s="262">
        <f>+D40/$D$62</f>
        <v>1.1336647413260476E-3</v>
      </c>
      <c r="F40" s="139"/>
      <c r="G40" s="268" t="s">
        <v>175</v>
      </c>
    </row>
    <row r="41" spans="1:7">
      <c r="A41" s="158" t="s">
        <v>176</v>
      </c>
      <c r="B41" s="94">
        <v>164</v>
      </c>
      <c r="C41" s="94">
        <v>9744</v>
      </c>
      <c r="D41" s="94">
        <v>198</v>
      </c>
      <c r="E41" s="262">
        <f>+D41/$D$62</f>
        <v>1.1223280939127872E-3</v>
      </c>
      <c r="F41" s="139"/>
      <c r="G41" s="140" t="s">
        <v>152</v>
      </c>
    </row>
    <row r="42" spans="1:7">
      <c r="A42" s="158" t="s">
        <v>177</v>
      </c>
      <c r="B42" s="94">
        <v>144</v>
      </c>
      <c r="C42" s="94">
        <v>11497</v>
      </c>
      <c r="D42" s="94">
        <v>183</v>
      </c>
      <c r="E42" s="262">
        <f>+D42/$D$62</f>
        <v>1.0373032383133335E-3</v>
      </c>
      <c r="F42" s="139"/>
      <c r="G42" s="140" t="s">
        <v>163</v>
      </c>
    </row>
    <row r="43" spans="1:7">
      <c r="A43" s="158" t="s">
        <v>180</v>
      </c>
      <c r="B43" s="94">
        <v>140</v>
      </c>
      <c r="C43" s="94">
        <v>8904</v>
      </c>
      <c r="D43" s="94">
        <v>181</v>
      </c>
      <c r="E43" s="262">
        <f>+D43/$D$62</f>
        <v>1.0259665909000731E-3</v>
      </c>
      <c r="F43" s="139"/>
      <c r="G43" s="140" t="s">
        <v>163</v>
      </c>
    </row>
    <row r="44" spans="1:7">
      <c r="A44" s="158" t="s">
        <v>178</v>
      </c>
      <c r="B44" s="94">
        <v>100</v>
      </c>
      <c r="C44" s="94">
        <v>6000</v>
      </c>
      <c r="D44" s="94">
        <v>136</v>
      </c>
      <c r="E44" s="262">
        <f>+D44/$D$62</f>
        <v>7.708920241017124E-4</v>
      </c>
      <c r="F44" s="139"/>
      <c r="G44" s="140" t="s">
        <v>179</v>
      </c>
    </row>
    <row r="45" spans="1:7">
      <c r="A45" s="158" t="s">
        <v>185</v>
      </c>
      <c r="B45" s="94">
        <v>104</v>
      </c>
      <c r="C45" s="94">
        <v>6425</v>
      </c>
      <c r="D45" s="94">
        <v>130</v>
      </c>
      <c r="E45" s="262">
        <f>+D45/$D$62</f>
        <v>7.3688208186193098E-4</v>
      </c>
      <c r="F45" s="139"/>
      <c r="G45" s="140" t="s">
        <v>163</v>
      </c>
    </row>
    <row r="46" spans="1:7">
      <c r="A46" s="158" t="s">
        <v>181</v>
      </c>
      <c r="B46" s="94">
        <v>102</v>
      </c>
      <c r="C46" s="94">
        <v>6364</v>
      </c>
      <c r="D46" s="94">
        <v>122</v>
      </c>
      <c r="E46" s="262">
        <f>+D46/$D$62</f>
        <v>6.9153549220888906E-4</v>
      </c>
      <c r="F46" s="139"/>
      <c r="G46" s="140" t="s">
        <v>182</v>
      </c>
    </row>
    <row r="47" spans="1:7">
      <c r="A47" s="158" t="s">
        <v>184</v>
      </c>
      <c r="B47" s="94">
        <v>105</v>
      </c>
      <c r="C47" s="94">
        <v>6314</v>
      </c>
      <c r="D47" s="94">
        <v>118</v>
      </c>
      <c r="E47" s="262">
        <f>+D47/$D$62</f>
        <v>6.6886219738236815E-4</v>
      </c>
      <c r="F47" s="139"/>
      <c r="G47" s="140" t="s">
        <v>152</v>
      </c>
    </row>
    <row r="48" spans="1:7">
      <c r="A48" s="158" t="s">
        <v>186</v>
      </c>
      <c r="B48" s="94">
        <v>61</v>
      </c>
      <c r="C48" s="94">
        <v>3626</v>
      </c>
      <c r="D48" s="94">
        <v>73</v>
      </c>
      <c r="E48" s="262">
        <f>+D48/$D$62</f>
        <v>4.1378763058400742E-4</v>
      </c>
      <c r="F48" s="139"/>
      <c r="G48" s="140" t="s">
        <v>152</v>
      </c>
    </row>
    <row r="49" spans="1:7">
      <c r="A49" s="158" t="s">
        <v>428</v>
      </c>
      <c r="B49" s="94">
        <v>0</v>
      </c>
      <c r="C49" s="94">
        <v>985</v>
      </c>
      <c r="D49" s="94">
        <v>71</v>
      </c>
      <c r="E49" s="262">
        <f>+D49/$D$62</f>
        <v>4.0245098317074691E-4</v>
      </c>
      <c r="F49" s="139"/>
      <c r="G49" s="310" t="s">
        <v>430</v>
      </c>
    </row>
    <row r="50" spans="1:7">
      <c r="A50" s="158" t="s">
        <v>187</v>
      </c>
      <c r="B50" s="94">
        <v>63</v>
      </c>
      <c r="C50" s="94">
        <v>4557</v>
      </c>
      <c r="D50" s="94">
        <v>70</v>
      </c>
      <c r="E50" s="262">
        <f>+D50/$D$62</f>
        <v>3.9678265946411665E-4</v>
      </c>
      <c r="F50" s="139"/>
      <c r="G50" s="140" t="s">
        <v>152</v>
      </c>
    </row>
    <row r="51" spans="1:7">
      <c r="A51" s="158" t="s">
        <v>188</v>
      </c>
      <c r="B51" s="94">
        <v>42</v>
      </c>
      <c r="C51" s="94">
        <v>2646</v>
      </c>
      <c r="D51" s="94">
        <v>54</v>
      </c>
      <c r="E51" s="262">
        <f>+D51/$D$62</f>
        <v>3.0608948015803286E-4</v>
      </c>
      <c r="F51" s="139"/>
      <c r="G51" s="140" t="s">
        <v>163</v>
      </c>
    </row>
    <row r="52" spans="1:7">
      <c r="A52" s="158" t="s">
        <v>189</v>
      </c>
      <c r="B52" s="94">
        <v>40</v>
      </c>
      <c r="C52" s="94">
        <v>2520</v>
      </c>
      <c r="D52" s="94">
        <v>52</v>
      </c>
      <c r="E52" s="262">
        <f>+D52/$D$62</f>
        <v>2.947528327447724E-4</v>
      </c>
      <c r="F52" s="139"/>
      <c r="G52" s="140" t="s">
        <v>163</v>
      </c>
    </row>
    <row r="53" spans="1:7">
      <c r="A53" s="158" t="s">
        <v>190</v>
      </c>
      <c r="B53" s="94">
        <v>20</v>
      </c>
      <c r="C53" s="94">
        <v>1260</v>
      </c>
      <c r="D53" s="94">
        <v>26</v>
      </c>
      <c r="E53" s="262">
        <f>+D53/$D$62</f>
        <v>1.473764163723862E-4</v>
      </c>
      <c r="F53" s="139"/>
      <c r="G53" s="140" t="s">
        <v>163</v>
      </c>
    </row>
    <row r="54" spans="1:7">
      <c r="A54" s="158" t="s">
        <v>191</v>
      </c>
      <c r="B54" s="94">
        <v>20</v>
      </c>
      <c r="C54" s="94">
        <v>1260</v>
      </c>
      <c r="D54" s="94">
        <v>26</v>
      </c>
      <c r="E54" s="262">
        <f>+D54/$D$62</f>
        <v>1.473764163723862E-4</v>
      </c>
      <c r="F54" s="139"/>
      <c r="G54" s="140" t="s">
        <v>163</v>
      </c>
    </row>
    <row r="55" spans="1:7">
      <c r="A55" s="158" t="s">
        <v>192</v>
      </c>
      <c r="B55" s="94">
        <v>21</v>
      </c>
      <c r="C55" s="94">
        <v>2205</v>
      </c>
      <c r="D55" s="94">
        <v>24</v>
      </c>
      <c r="E55" s="262">
        <f>+D55/$D$62</f>
        <v>1.3603976895912572E-4</v>
      </c>
      <c r="F55" s="139"/>
      <c r="G55" s="140" t="s">
        <v>163</v>
      </c>
    </row>
    <row r="56" spans="1:7">
      <c r="A56" s="158" t="s">
        <v>193</v>
      </c>
      <c r="B56" s="94">
        <v>0</v>
      </c>
      <c r="C56" s="94">
        <v>2269</v>
      </c>
      <c r="D56" s="94">
        <v>23</v>
      </c>
      <c r="E56" s="262">
        <f>+D56/$D$62</f>
        <v>1.3037144525249547E-4</v>
      </c>
      <c r="F56" s="139"/>
      <c r="G56" s="140" t="s">
        <v>194</v>
      </c>
    </row>
    <row r="57" spans="1:7">
      <c r="A57" s="158" t="s">
        <v>195</v>
      </c>
      <c r="B57" s="94">
        <v>19</v>
      </c>
      <c r="C57" s="94">
        <v>9405</v>
      </c>
      <c r="D57" s="94">
        <v>20</v>
      </c>
      <c r="E57" s="262">
        <f>+D57/$D$62</f>
        <v>1.1336647413260477E-4</v>
      </c>
      <c r="F57" s="139"/>
      <c r="G57" s="140" t="s">
        <v>196</v>
      </c>
    </row>
    <row r="58" spans="1:7">
      <c r="A58" s="158" t="s">
        <v>197</v>
      </c>
      <c r="B58" s="94">
        <v>0</v>
      </c>
      <c r="C58" s="94">
        <v>559</v>
      </c>
      <c r="D58" s="94">
        <v>17</v>
      </c>
      <c r="E58" s="262">
        <f>+D58/$D$62</f>
        <v>9.636150301271405E-5</v>
      </c>
      <c r="F58" s="139"/>
      <c r="G58" s="140" t="s">
        <v>198</v>
      </c>
    </row>
    <row r="59" spans="1:7">
      <c r="A59" s="158" t="s">
        <v>202</v>
      </c>
      <c r="B59" s="94">
        <v>1</v>
      </c>
      <c r="C59" s="94">
        <v>2</v>
      </c>
      <c r="D59" s="94">
        <v>4</v>
      </c>
      <c r="E59" s="262">
        <f>+D59/$D$62</f>
        <v>2.2673294826520952E-5</v>
      </c>
      <c r="F59" s="139"/>
      <c r="G59" s="140" t="s">
        <v>203</v>
      </c>
    </row>
    <row r="60" spans="1:7">
      <c r="A60" s="158" t="s">
        <v>199</v>
      </c>
      <c r="B60" s="94">
        <v>0</v>
      </c>
      <c r="C60" s="94">
        <v>1</v>
      </c>
      <c r="D60" s="94">
        <v>3</v>
      </c>
      <c r="E60" s="262">
        <f>+D60/$D$62</f>
        <v>1.7004971119890715E-5</v>
      </c>
      <c r="F60" s="139"/>
      <c r="G60" s="268" t="s">
        <v>200</v>
      </c>
    </row>
    <row r="61" spans="1:7">
      <c r="A61" s="158" t="s">
        <v>201</v>
      </c>
      <c r="B61" s="94">
        <v>0</v>
      </c>
      <c r="C61" s="94">
        <v>1</v>
      </c>
      <c r="D61" s="94">
        <v>3</v>
      </c>
      <c r="E61" s="262">
        <f>+D61/$D$62</f>
        <v>1.7004971119890715E-5</v>
      </c>
      <c r="F61" s="139"/>
      <c r="G61" s="140" t="s">
        <v>200</v>
      </c>
    </row>
    <row r="62" spans="1:7">
      <c r="A62" s="143" t="s">
        <v>204</v>
      </c>
      <c r="B62" s="149">
        <f>SUM(B13:B61)</f>
        <v>97859</v>
      </c>
      <c r="C62" s="149">
        <f>SUM(C13:C61)</f>
        <v>3529406</v>
      </c>
      <c r="D62" s="149">
        <f>SUM(D13:D61)</f>
        <v>176419</v>
      </c>
      <c r="E62" s="148"/>
      <c r="F62" s="149"/>
      <c r="G62" s="149"/>
    </row>
    <row r="63" spans="1:7">
      <c r="A63" s="159"/>
      <c r="B63" s="160"/>
      <c r="C63" s="160"/>
      <c r="D63" s="160"/>
      <c r="E63" s="161"/>
      <c r="F63" s="161"/>
      <c r="G63" s="32"/>
    </row>
    <row r="64" spans="1:7">
      <c r="A64" s="159"/>
      <c r="B64" s="160"/>
      <c r="C64" s="160"/>
      <c r="D64" s="160"/>
      <c r="E64" s="161"/>
      <c r="F64" s="161"/>
      <c r="G64" s="162"/>
    </row>
    <row r="65" spans="1:7">
      <c r="A65" s="158"/>
      <c r="B65" s="94"/>
      <c r="C65" s="94"/>
      <c r="D65" s="94"/>
      <c r="E65" s="139"/>
      <c r="F65" s="139"/>
      <c r="G65" s="163"/>
    </row>
    <row r="66" spans="1:7">
      <c r="A66" s="150"/>
      <c r="B66" s="164"/>
      <c r="C66" s="164"/>
      <c r="D66" s="164"/>
      <c r="E66" s="151"/>
      <c r="F66" s="152"/>
      <c r="G66" s="153"/>
    </row>
    <row r="67" spans="1:7">
      <c r="A67" s="158"/>
      <c r="B67" s="94"/>
      <c r="C67" s="94"/>
      <c r="D67" s="94"/>
      <c r="E67" s="139"/>
      <c r="F67" s="139"/>
      <c r="G67" s="163"/>
    </row>
    <row r="68" spans="1:7">
      <c r="A68" s="158"/>
      <c r="B68" s="94"/>
      <c r="C68" s="94"/>
      <c r="D68" s="94"/>
      <c r="E68" s="139"/>
      <c r="F68" s="139"/>
      <c r="G68" s="163"/>
    </row>
    <row r="69" spans="1:7">
      <c r="A69" s="150"/>
      <c r="B69" s="164"/>
      <c r="C69" s="164"/>
      <c r="D69" s="164"/>
      <c r="E69" s="151"/>
      <c r="F69" s="165"/>
      <c r="G69" s="153"/>
    </row>
    <row r="70" spans="1:7">
      <c r="A70" s="158"/>
      <c r="B70" s="94"/>
      <c r="C70" s="94"/>
      <c r="D70" s="94"/>
      <c r="E70" s="139"/>
      <c r="F70" s="139"/>
      <c r="G70" s="163"/>
    </row>
    <row r="71" spans="1:7">
      <c r="A71" s="150"/>
      <c r="B71" s="164"/>
      <c r="C71" s="164"/>
      <c r="D71" s="164"/>
      <c r="E71" s="151"/>
      <c r="F71" s="152"/>
      <c r="G71" s="153"/>
    </row>
    <row r="72" spans="1:7">
      <c r="G72" s="43"/>
    </row>
  </sheetData>
  <sortState ref="A13:G61">
    <sortCondition descending="1" ref="D13:D61"/>
  </sortState>
  <pageMargins left="1.0236111111111099" right="0.78680555555555598" top="0.39305555555555599" bottom="0.43263888888888902" header="0.51180555555555596" footer="0"/>
  <pageSetup paperSize="9" scale="92" firstPageNumber="0" orientation="portrait" useFirstPageNumber="1" horizontalDpi="300" verticalDpi="300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L51"/>
  <sheetViews>
    <sheetView showGridLines="0" zoomScaleNormal="100" workbookViewId="0">
      <selection activeCell="H1" sqref="H1"/>
    </sheetView>
  </sheetViews>
  <sheetFormatPr baseColWidth="10" defaultColWidth="11.42578125" defaultRowHeight="12.75"/>
  <cols>
    <col min="1" max="1" width="21.85546875" style="1" customWidth="1"/>
    <col min="2" max="4" width="7.7109375" style="1" customWidth="1"/>
    <col min="5" max="5" width="8.85546875" style="1" customWidth="1"/>
    <col min="6" max="6" width="11.7109375" style="1" customWidth="1"/>
    <col min="7" max="7" width="3.42578125" style="1" customWidth="1"/>
    <col min="8" max="8" width="31.85546875" style="1" customWidth="1"/>
    <col min="9" max="16384" width="11.42578125" style="1"/>
  </cols>
  <sheetData>
    <row r="10" spans="1:12">
      <c r="A10" s="20" t="s">
        <v>205</v>
      </c>
      <c r="B10" s="20"/>
      <c r="C10" s="20"/>
      <c r="D10" s="20"/>
      <c r="E10" s="20"/>
      <c r="F10" s="18" t="str">
        <f>Principal!$C$11</f>
        <v>Datos al 31/12/2017</v>
      </c>
      <c r="G10" s="18"/>
      <c r="H10" s="3"/>
    </row>
    <row r="11" spans="1:12">
      <c r="A11" s="20"/>
      <c r="B11" s="20"/>
      <c r="C11" s="20"/>
      <c r="D11" s="20"/>
      <c r="E11" s="20"/>
      <c r="F11" s="18"/>
      <c r="G11" s="18"/>
      <c r="H11" s="3"/>
    </row>
    <row r="12" spans="1:12">
      <c r="A12" s="3"/>
      <c r="B12" s="338" t="s">
        <v>206</v>
      </c>
      <c r="C12" s="338"/>
      <c r="D12" s="338"/>
      <c r="E12" s="338"/>
      <c r="F12" s="3"/>
      <c r="G12" s="3"/>
      <c r="H12" s="3"/>
    </row>
    <row r="13" spans="1:12">
      <c r="A13" s="123" t="s">
        <v>207</v>
      </c>
      <c r="B13" s="124" t="s">
        <v>208</v>
      </c>
      <c r="C13" s="125" t="s">
        <v>209</v>
      </c>
      <c r="D13" s="126" t="s">
        <v>210</v>
      </c>
      <c r="E13" s="127" t="s">
        <v>129</v>
      </c>
      <c r="F13" s="128" t="s">
        <v>130</v>
      </c>
      <c r="G13" s="128"/>
      <c r="H13" s="129" t="s">
        <v>131</v>
      </c>
    </row>
    <row r="14" spans="1:12" ht="12" customHeight="1">
      <c r="A14" s="267" t="s">
        <v>211</v>
      </c>
      <c r="B14" s="131">
        <v>557</v>
      </c>
      <c r="C14" s="132">
        <v>0</v>
      </c>
      <c r="D14" s="133">
        <f>B14+C14</f>
        <v>557</v>
      </c>
      <c r="E14" s="134">
        <v>15957</v>
      </c>
      <c r="F14" s="135">
        <f>+E14/$E$49</f>
        <v>0.33505511811023619</v>
      </c>
      <c r="G14" s="136"/>
      <c r="H14" s="269" t="s">
        <v>114</v>
      </c>
      <c r="J14" s="154"/>
      <c r="K14" s="155"/>
      <c r="L14" s="155"/>
    </row>
    <row r="15" spans="1:12" ht="12" customHeight="1">
      <c r="A15" s="130" t="s">
        <v>212</v>
      </c>
      <c r="B15" s="324">
        <v>553</v>
      </c>
      <c r="C15" s="132">
        <v>0</v>
      </c>
      <c r="D15" s="133">
        <f>B15+C15</f>
        <v>553</v>
      </c>
      <c r="E15" s="134">
        <f>15630+105</f>
        <v>15735</v>
      </c>
      <c r="F15" s="135">
        <f>+E15/$E$49</f>
        <v>0.3303937007874016</v>
      </c>
      <c r="G15" s="136"/>
      <c r="H15" s="307" t="s">
        <v>114</v>
      </c>
      <c r="J15" s="154"/>
      <c r="K15" s="155"/>
      <c r="L15" s="155"/>
    </row>
    <row r="16" spans="1:12" ht="12" customHeight="1">
      <c r="A16" s="267" t="s">
        <v>214</v>
      </c>
      <c r="B16" s="131">
        <v>267</v>
      </c>
      <c r="C16" s="132">
        <v>0</v>
      </c>
      <c r="D16" s="133">
        <f>B16+C16</f>
        <v>267</v>
      </c>
      <c r="E16" s="134">
        <f>1874+5818</f>
        <v>7692</v>
      </c>
      <c r="F16" s="135">
        <f>+E16/$E$49</f>
        <v>0.16151181102362205</v>
      </c>
      <c r="G16" s="136"/>
      <c r="H16" s="268" t="s">
        <v>114</v>
      </c>
      <c r="J16" s="154"/>
      <c r="K16" s="155"/>
      <c r="L16" s="155"/>
    </row>
    <row r="17" spans="1:12" ht="12" customHeight="1">
      <c r="A17" s="130" t="s">
        <v>213</v>
      </c>
      <c r="B17" s="131">
        <v>186</v>
      </c>
      <c r="C17" s="132">
        <v>0</v>
      </c>
      <c r="D17" s="133">
        <f>B17+C17</f>
        <v>186</v>
      </c>
      <c r="E17" s="134">
        <v>5425</v>
      </c>
      <c r="F17" s="135">
        <f>+E17/$E$49</f>
        <v>0.11391076115485564</v>
      </c>
      <c r="G17" s="136"/>
      <c r="H17" s="137" t="s">
        <v>114</v>
      </c>
      <c r="J17" s="154"/>
      <c r="K17" s="155"/>
      <c r="L17" s="155"/>
    </row>
    <row r="18" spans="1:12" ht="12" customHeight="1">
      <c r="A18" s="130" t="s">
        <v>215</v>
      </c>
      <c r="B18" s="131">
        <v>51</v>
      </c>
      <c r="C18" s="132">
        <v>8</v>
      </c>
      <c r="D18" s="133">
        <f>B18+C18</f>
        <v>59</v>
      </c>
      <c r="E18" s="134">
        <f>1103+47</f>
        <v>1150</v>
      </c>
      <c r="F18" s="135">
        <f>+E18/$E$49</f>
        <v>2.4146981627296588E-2</v>
      </c>
      <c r="G18" s="136"/>
      <c r="H18" s="137" t="s">
        <v>216</v>
      </c>
      <c r="J18" s="154"/>
      <c r="K18" s="155"/>
      <c r="L18" s="155"/>
    </row>
    <row r="19" spans="1:12" ht="12" customHeight="1">
      <c r="A19" s="130" t="s">
        <v>464</v>
      </c>
      <c r="B19" s="131">
        <v>18</v>
      </c>
      <c r="C19" s="132">
        <v>0</v>
      </c>
      <c r="D19" s="133">
        <f>B19+C19</f>
        <v>18</v>
      </c>
      <c r="E19" s="134">
        <v>416</v>
      </c>
      <c r="F19" s="138">
        <f>+E19/$E$49</f>
        <v>8.7349081364829391E-3</v>
      </c>
      <c r="G19" s="136"/>
      <c r="H19" s="137" t="s">
        <v>465</v>
      </c>
      <c r="J19" s="154"/>
      <c r="K19" s="155"/>
      <c r="L19" s="155"/>
    </row>
    <row r="20" spans="1:12" ht="12" customHeight="1">
      <c r="A20" s="130" t="s">
        <v>217</v>
      </c>
      <c r="B20" s="131">
        <v>11</v>
      </c>
      <c r="C20" s="132">
        <v>0</v>
      </c>
      <c r="D20" s="133">
        <f>B20+C20</f>
        <v>11</v>
      </c>
      <c r="E20" s="134">
        <f>249+29</f>
        <v>278</v>
      </c>
      <c r="F20" s="135">
        <f>+E20/$E$49</f>
        <v>5.8372703412073491E-3</v>
      </c>
      <c r="G20" s="136"/>
      <c r="H20" s="140" t="s">
        <v>218</v>
      </c>
      <c r="J20" s="154"/>
      <c r="K20" s="155"/>
      <c r="L20" s="155"/>
    </row>
    <row r="21" spans="1:12" ht="12" customHeight="1">
      <c r="A21" s="130" t="s">
        <v>221</v>
      </c>
      <c r="B21" s="131">
        <v>4</v>
      </c>
      <c r="C21" s="132">
        <v>0</v>
      </c>
      <c r="D21" s="133">
        <f>B21+C21</f>
        <v>4</v>
      </c>
      <c r="E21" s="134">
        <v>102</v>
      </c>
      <c r="F21" s="135">
        <f>+E21/$E$49</f>
        <v>2.1417322834645668E-3</v>
      </c>
      <c r="G21" s="139"/>
      <c r="H21" s="140" t="s">
        <v>222</v>
      </c>
      <c r="J21" s="154"/>
      <c r="K21" s="155"/>
      <c r="L21" s="155"/>
    </row>
    <row r="22" spans="1:12" ht="12" customHeight="1">
      <c r="A22" s="130" t="s">
        <v>219</v>
      </c>
      <c r="B22" s="131">
        <v>2</v>
      </c>
      <c r="C22" s="132">
        <v>6</v>
      </c>
      <c r="D22" s="133">
        <f>B22+C22</f>
        <v>8</v>
      </c>
      <c r="E22" s="134">
        <v>98</v>
      </c>
      <c r="F22" s="138">
        <f>+E22/$E$49</f>
        <v>2.057742782152231E-3</v>
      </c>
      <c r="G22" s="136"/>
      <c r="H22" s="137" t="s">
        <v>220</v>
      </c>
      <c r="J22" s="154"/>
      <c r="K22" s="155"/>
      <c r="L22" s="155"/>
    </row>
    <row r="23" spans="1:12" ht="12" customHeight="1">
      <c r="A23" s="130" t="s">
        <v>233</v>
      </c>
      <c r="B23" s="131">
        <v>1</v>
      </c>
      <c r="C23" s="132">
        <v>3</v>
      </c>
      <c r="D23" s="133">
        <f>B23+C23</f>
        <v>4</v>
      </c>
      <c r="E23" s="134">
        <v>90</v>
      </c>
      <c r="F23" s="138">
        <f>+E23/$E$49</f>
        <v>1.8897637795275591E-3</v>
      </c>
      <c r="G23" s="136"/>
      <c r="H23" s="137" t="s">
        <v>442</v>
      </c>
      <c r="J23" s="154"/>
      <c r="K23" s="155"/>
      <c r="L23" s="155"/>
    </row>
    <row r="24" spans="1:12" ht="12" customHeight="1">
      <c r="A24" s="130" t="s">
        <v>223</v>
      </c>
      <c r="B24" s="131">
        <v>3</v>
      </c>
      <c r="C24" s="132">
        <v>0</v>
      </c>
      <c r="D24" s="133">
        <f>B24+C24</f>
        <v>3</v>
      </c>
      <c r="E24" s="134">
        <v>79</v>
      </c>
      <c r="F24" s="135">
        <f>+E24/$E$49</f>
        <v>1.6587926509186353E-3</v>
      </c>
      <c r="G24" s="139"/>
      <c r="H24" s="140" t="s">
        <v>224</v>
      </c>
      <c r="J24" s="154"/>
      <c r="K24" s="155"/>
      <c r="L24" s="155"/>
    </row>
    <row r="25" spans="1:12" ht="12" customHeight="1">
      <c r="A25" s="267" t="s">
        <v>440</v>
      </c>
      <c r="B25" s="131">
        <v>1</v>
      </c>
      <c r="C25" s="132">
        <v>2</v>
      </c>
      <c r="D25" s="133">
        <f>B25+C25</f>
        <v>3</v>
      </c>
      <c r="E25" s="134">
        <v>70</v>
      </c>
      <c r="F25" s="135">
        <f>+E25/$E$49</f>
        <v>1.4698162729658792E-3</v>
      </c>
      <c r="G25" s="136"/>
      <c r="H25" s="269" t="s">
        <v>441</v>
      </c>
      <c r="J25" s="154"/>
      <c r="K25" s="155"/>
      <c r="L25" s="155"/>
    </row>
    <row r="26" spans="1:12" ht="12" customHeight="1">
      <c r="A26" s="130" t="s">
        <v>413</v>
      </c>
      <c r="B26" s="131">
        <v>2</v>
      </c>
      <c r="C26" s="132">
        <v>0</v>
      </c>
      <c r="D26" s="133">
        <f>B26+C26</f>
        <v>2</v>
      </c>
      <c r="E26" s="134">
        <v>60</v>
      </c>
      <c r="F26" s="138">
        <f>+E26/$E$49</f>
        <v>1.2598425196850393E-3</v>
      </c>
      <c r="G26" s="136"/>
      <c r="H26" s="137" t="s">
        <v>414</v>
      </c>
      <c r="J26" s="154"/>
      <c r="K26" s="155"/>
      <c r="L26" s="155"/>
    </row>
    <row r="27" spans="1:12" ht="12" customHeight="1">
      <c r="A27" s="130" t="s">
        <v>459</v>
      </c>
      <c r="B27" s="131">
        <v>0</v>
      </c>
      <c r="C27" s="132">
        <v>2</v>
      </c>
      <c r="D27" s="133">
        <f>B27+C27</f>
        <v>2</v>
      </c>
      <c r="E27" s="134">
        <v>56</v>
      </c>
      <c r="F27" s="135">
        <f>+E27/$E$49</f>
        <v>1.1758530183727035E-3</v>
      </c>
      <c r="G27" s="139"/>
      <c r="H27" s="140" t="s">
        <v>460</v>
      </c>
      <c r="J27" s="154"/>
      <c r="K27" s="155"/>
      <c r="L27" s="155"/>
    </row>
    <row r="28" spans="1:12" ht="12" customHeight="1">
      <c r="A28" s="130" t="s">
        <v>225</v>
      </c>
      <c r="B28" s="131">
        <v>2</v>
      </c>
      <c r="C28" s="132">
        <v>0</v>
      </c>
      <c r="D28" s="133">
        <f>B28+C28</f>
        <v>2</v>
      </c>
      <c r="E28" s="134">
        <v>55</v>
      </c>
      <c r="F28" s="135">
        <f>+E28/$E$49</f>
        <v>1.1548556430446195E-3</v>
      </c>
      <c r="G28" s="139"/>
      <c r="H28" s="140" t="s">
        <v>226</v>
      </c>
      <c r="J28" s="154"/>
      <c r="K28" s="155"/>
      <c r="L28" s="155"/>
    </row>
    <row r="29" spans="1:12" ht="12" customHeight="1">
      <c r="A29" s="130" t="s">
        <v>227</v>
      </c>
      <c r="B29" s="131">
        <v>4</v>
      </c>
      <c r="C29" s="132">
        <v>0</v>
      </c>
      <c r="D29" s="133">
        <f>B29+C29</f>
        <v>4</v>
      </c>
      <c r="E29" s="134">
        <v>50</v>
      </c>
      <c r="F29" s="135">
        <f>+E29/$E$49</f>
        <v>1.0498687664041995E-3</v>
      </c>
      <c r="G29" s="139"/>
      <c r="H29" s="140" t="s">
        <v>228</v>
      </c>
      <c r="J29" s="154"/>
      <c r="K29" s="155"/>
      <c r="L29" s="155"/>
    </row>
    <row r="30" spans="1:12" ht="12" customHeight="1">
      <c r="A30" s="130" t="s">
        <v>234</v>
      </c>
      <c r="B30" s="131">
        <v>0</v>
      </c>
      <c r="C30" s="132">
        <v>2</v>
      </c>
      <c r="D30" s="133">
        <f>B30+C30</f>
        <v>2</v>
      </c>
      <c r="E30" s="134">
        <v>41</v>
      </c>
      <c r="F30" s="135">
        <f>+E30/$E$49</f>
        <v>8.6089238845144357E-4</v>
      </c>
      <c r="G30" s="136"/>
      <c r="H30" s="137" t="s">
        <v>407</v>
      </c>
      <c r="J30" s="154"/>
      <c r="K30" s="155"/>
      <c r="L30" s="155"/>
    </row>
    <row r="31" spans="1:12">
      <c r="A31" s="130" t="s">
        <v>245</v>
      </c>
      <c r="B31" s="131">
        <v>0</v>
      </c>
      <c r="C31" s="132">
        <v>3</v>
      </c>
      <c r="D31" s="133">
        <f>B31+C31</f>
        <v>3</v>
      </c>
      <c r="E31" s="134">
        <v>34</v>
      </c>
      <c r="F31" s="135">
        <f>+E31/$E$49</f>
        <v>7.1391076115485562E-4</v>
      </c>
      <c r="G31" s="136"/>
      <c r="H31" s="140" t="s">
        <v>444</v>
      </c>
      <c r="J31" s="156"/>
      <c r="K31" s="156"/>
      <c r="L31" s="156"/>
    </row>
    <row r="32" spans="1:12">
      <c r="A32" s="130" t="s">
        <v>229</v>
      </c>
      <c r="B32" s="131">
        <v>1</v>
      </c>
      <c r="C32" s="132">
        <v>0</v>
      </c>
      <c r="D32" s="133">
        <f>B32+C32</f>
        <v>1</v>
      </c>
      <c r="E32" s="134">
        <v>29</v>
      </c>
      <c r="F32" s="135">
        <f>+E32/$E$49</f>
        <v>6.0892388451443569E-4</v>
      </c>
      <c r="G32" s="139"/>
      <c r="H32" s="140" t="s">
        <v>230</v>
      </c>
    </row>
    <row r="33" spans="1:9">
      <c r="A33" s="267" t="s">
        <v>231</v>
      </c>
      <c r="B33" s="131">
        <v>0</v>
      </c>
      <c r="C33" s="132">
        <v>1</v>
      </c>
      <c r="D33" s="133">
        <f>B33+C33</f>
        <v>1</v>
      </c>
      <c r="E33" s="134">
        <v>28</v>
      </c>
      <c r="F33" s="135">
        <f>+E33/$E$49</f>
        <v>5.8792650918635173E-4</v>
      </c>
      <c r="G33" s="136"/>
      <c r="H33" s="268" t="s">
        <v>232</v>
      </c>
    </row>
    <row r="34" spans="1:9">
      <c r="A34" s="130" t="s">
        <v>237</v>
      </c>
      <c r="B34" s="131">
        <v>0</v>
      </c>
      <c r="C34" s="132">
        <v>3</v>
      </c>
      <c r="D34" s="133">
        <f>B34+C34</f>
        <v>3</v>
      </c>
      <c r="E34" s="134">
        <v>27</v>
      </c>
      <c r="F34" s="135">
        <f>+E34/$E$49</f>
        <v>5.6692913385826777E-4</v>
      </c>
      <c r="G34" s="136"/>
      <c r="H34" s="137" t="s">
        <v>238</v>
      </c>
    </row>
    <row r="35" spans="1:9">
      <c r="A35" s="130" t="s">
        <v>235</v>
      </c>
      <c r="B35" s="131">
        <v>0</v>
      </c>
      <c r="C35" s="132">
        <v>1</v>
      </c>
      <c r="D35" s="133">
        <f>B35+C35</f>
        <v>1</v>
      </c>
      <c r="E35" s="134">
        <v>21</v>
      </c>
      <c r="F35" s="135">
        <f>+E35/$E$49</f>
        <v>4.4094488188976377E-4</v>
      </c>
      <c r="G35" s="139"/>
      <c r="H35" s="140" t="s">
        <v>236</v>
      </c>
    </row>
    <row r="36" spans="1:9">
      <c r="A36" s="130" t="s">
        <v>239</v>
      </c>
      <c r="B36" s="324">
        <v>3</v>
      </c>
      <c r="C36" s="132">
        <v>0</v>
      </c>
      <c r="D36" s="133">
        <f>B36+C36</f>
        <v>3</v>
      </c>
      <c r="E36" s="134">
        <v>19</v>
      </c>
      <c r="F36" s="135">
        <f>+E36/$E$49</f>
        <v>3.9895013123359579E-4</v>
      </c>
      <c r="G36" s="139"/>
      <c r="H36" s="310" t="s">
        <v>240</v>
      </c>
    </row>
    <row r="37" spans="1:9">
      <c r="A37" s="130" t="s">
        <v>241</v>
      </c>
      <c r="B37" s="131">
        <v>0</v>
      </c>
      <c r="C37" s="132">
        <v>1</v>
      </c>
      <c r="D37" s="133">
        <f>B37+C37</f>
        <v>1</v>
      </c>
      <c r="E37" s="134">
        <v>18</v>
      </c>
      <c r="F37" s="138">
        <f>+E37/$E$49</f>
        <v>3.7795275590551183E-4</v>
      </c>
      <c r="G37" s="136"/>
      <c r="H37" s="137" t="s">
        <v>242</v>
      </c>
    </row>
    <row r="38" spans="1:9">
      <c r="A38" s="130" t="s">
        <v>443</v>
      </c>
      <c r="B38" s="131">
        <v>0</v>
      </c>
      <c r="C38" s="132">
        <v>1</v>
      </c>
      <c r="D38" s="133">
        <f>B38+C38</f>
        <v>1</v>
      </c>
      <c r="E38" s="134">
        <v>18</v>
      </c>
      <c r="F38" s="138">
        <f>+E38/$E$49</f>
        <v>3.7795275590551183E-4</v>
      </c>
      <c r="G38" s="136"/>
      <c r="H38" s="140" t="s">
        <v>244</v>
      </c>
    </row>
    <row r="39" spans="1:9">
      <c r="A39" s="130" t="s">
        <v>243</v>
      </c>
      <c r="B39" s="306">
        <v>0</v>
      </c>
      <c r="C39" s="132">
        <v>1</v>
      </c>
      <c r="D39" s="133">
        <f>B39+C39</f>
        <v>1</v>
      </c>
      <c r="E39" s="134">
        <v>15</v>
      </c>
      <c r="F39" s="135">
        <f>+E39/$E$49</f>
        <v>3.1496062992125983E-4</v>
      </c>
      <c r="G39" s="139"/>
      <c r="H39" s="310" t="s">
        <v>244</v>
      </c>
    </row>
    <row r="40" spans="1:9">
      <c r="A40" s="130" t="s">
        <v>246</v>
      </c>
      <c r="B40" s="131">
        <v>0</v>
      </c>
      <c r="C40" s="132">
        <v>1</v>
      </c>
      <c r="D40" s="133">
        <f>B40+C40</f>
        <v>1</v>
      </c>
      <c r="E40" s="134">
        <v>11</v>
      </c>
      <c r="F40" s="138">
        <f>+E40/$E$49</f>
        <v>2.3097112860892389E-4</v>
      </c>
      <c r="G40" s="136"/>
      <c r="H40" s="137" t="s">
        <v>247</v>
      </c>
    </row>
    <row r="41" spans="1:9">
      <c r="A41" s="130" t="s">
        <v>248</v>
      </c>
      <c r="B41" s="131">
        <v>1</v>
      </c>
      <c r="C41" s="132">
        <v>0</v>
      </c>
      <c r="D41" s="133">
        <f>B41+C41</f>
        <v>1</v>
      </c>
      <c r="E41" s="134">
        <v>10</v>
      </c>
      <c r="F41" s="138">
        <f>+E41/$E$49</f>
        <v>2.099737532808399E-4</v>
      </c>
      <c r="G41" s="136"/>
      <c r="H41" s="137" t="s">
        <v>249</v>
      </c>
    </row>
    <row r="42" spans="1:9">
      <c r="A42" s="130" t="s">
        <v>250</v>
      </c>
      <c r="B42" s="324">
        <v>0</v>
      </c>
      <c r="C42" s="132">
        <v>1</v>
      </c>
      <c r="D42" s="133">
        <f>B42+C42</f>
        <v>1</v>
      </c>
      <c r="E42" s="134">
        <v>8</v>
      </c>
      <c r="F42" s="138">
        <f>+E42/$E$49</f>
        <v>1.6797900262467192E-4</v>
      </c>
      <c r="G42" s="136"/>
      <c r="H42" s="137" t="s">
        <v>251</v>
      </c>
    </row>
    <row r="43" spans="1:9">
      <c r="A43" s="130" t="s">
        <v>462</v>
      </c>
      <c r="B43" s="324">
        <v>1</v>
      </c>
      <c r="C43" s="132">
        <v>0</v>
      </c>
      <c r="D43" s="133">
        <f>B43+C43</f>
        <v>1</v>
      </c>
      <c r="E43" s="134">
        <v>8</v>
      </c>
      <c r="F43" s="135">
        <f>+E43/$E$49</f>
        <v>1.6797900262467192E-4</v>
      </c>
      <c r="G43" s="139"/>
      <c r="H43" s="310" t="s">
        <v>463</v>
      </c>
    </row>
    <row r="44" spans="1:9">
      <c r="A44" s="130" t="s">
        <v>254</v>
      </c>
      <c r="B44" s="324">
        <v>1</v>
      </c>
      <c r="C44" s="132">
        <v>0</v>
      </c>
      <c r="D44" s="133">
        <f>B44+C44</f>
        <v>1</v>
      </c>
      <c r="E44" s="134">
        <v>7</v>
      </c>
      <c r="F44" s="135">
        <f>+E44/$E$49</f>
        <v>1.4698162729658793E-4</v>
      </c>
      <c r="G44" s="139"/>
      <c r="H44" s="310" t="s">
        <v>255</v>
      </c>
    </row>
    <row r="45" spans="1:9">
      <c r="A45" s="130" t="s">
        <v>252</v>
      </c>
      <c r="B45" s="324">
        <v>1</v>
      </c>
      <c r="C45" s="132">
        <v>0</v>
      </c>
      <c r="D45" s="133">
        <f>B45+C45</f>
        <v>1</v>
      </c>
      <c r="E45" s="134">
        <v>7</v>
      </c>
      <c r="F45" s="138">
        <f>+E45/$E$49</f>
        <v>1.4698162729658793E-4</v>
      </c>
      <c r="G45" s="136"/>
      <c r="H45" s="307" t="s">
        <v>253</v>
      </c>
    </row>
    <row r="46" spans="1:9">
      <c r="A46" s="130" t="s">
        <v>461</v>
      </c>
      <c r="B46" s="131">
        <v>0</v>
      </c>
      <c r="C46" s="132">
        <v>1</v>
      </c>
      <c r="D46" s="133">
        <f>B46+C46</f>
        <v>1</v>
      </c>
      <c r="E46" s="134">
        <v>7</v>
      </c>
      <c r="F46" s="135">
        <f>+E46/$E$49</f>
        <v>1.4698162729658793E-4</v>
      </c>
      <c r="G46" s="139"/>
      <c r="H46" s="140" t="s">
        <v>200</v>
      </c>
    </row>
    <row r="47" spans="1:9">
      <c r="A47" s="130" t="s">
        <v>256</v>
      </c>
      <c r="B47" s="131">
        <v>1</v>
      </c>
      <c r="C47" s="132">
        <v>0</v>
      </c>
      <c r="D47" s="133">
        <f>B47+C47</f>
        <v>1</v>
      </c>
      <c r="E47" s="134">
        <v>4</v>
      </c>
      <c r="F47" s="135">
        <f>+E47/$E$49</f>
        <v>8.3989501312335961E-5</v>
      </c>
      <c r="G47" s="136"/>
      <c r="H47" s="137" t="s">
        <v>251</v>
      </c>
    </row>
    <row r="48" spans="1:9" s="122" customFormat="1" ht="5.0999999999999996" customHeight="1">
      <c r="A48" s="73"/>
      <c r="B48" s="73"/>
      <c r="C48" s="73"/>
      <c r="D48" s="141"/>
      <c r="E48" s="72"/>
      <c r="F48" s="142"/>
      <c r="G48" s="142"/>
      <c r="H48" s="72"/>
      <c r="I48" s="72"/>
    </row>
    <row r="49" spans="1:8">
      <c r="A49" s="143" t="s">
        <v>204</v>
      </c>
      <c r="B49" s="144">
        <f>SUM(B14:B48)</f>
        <v>1671</v>
      </c>
      <c r="C49" s="145">
        <f>SUM(C14:C48)</f>
        <v>37</v>
      </c>
      <c r="D49" s="146">
        <f>SUM(D14:D48)</f>
        <v>1708</v>
      </c>
      <c r="E49" s="147">
        <f>SUM(E14:E48)</f>
        <v>47625</v>
      </c>
      <c r="F49" s="148"/>
      <c r="G49" s="149"/>
      <c r="H49" s="149"/>
    </row>
    <row r="50" spans="1:8">
      <c r="A50" s="150"/>
      <c r="F50" s="151"/>
      <c r="G50" s="152"/>
      <c r="H50" s="153"/>
    </row>
    <row r="51" spans="1:8">
      <c r="H51" s="43"/>
    </row>
  </sheetData>
  <sortState ref="A14:H47">
    <sortCondition descending="1" ref="E14:E47"/>
  </sortState>
  <mergeCells count="1">
    <mergeCell ref="B12:E12"/>
  </mergeCells>
  <pageMargins left="1.0236220472440944" right="0.78740157480314965" top="0.39370078740157483" bottom="0.43307086614173229" header="0.51181102362204722" footer="0"/>
  <pageSetup paperSize="9" scale="83" firstPageNumber="0" orientation="portrait" useFirstPageNumber="1" horizontalDpi="300" verticalDpi="300" r:id="rId1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M107"/>
  <sheetViews>
    <sheetView showGridLines="0" zoomScaleNormal="100" workbookViewId="0">
      <selection activeCell="H1" sqref="H1"/>
    </sheetView>
  </sheetViews>
  <sheetFormatPr baseColWidth="10" defaultColWidth="9" defaultRowHeight="12.75"/>
  <cols>
    <col min="1" max="1" width="13" customWidth="1"/>
    <col min="2" max="2" width="8.42578125" customWidth="1"/>
    <col min="3" max="3" width="10.42578125" customWidth="1"/>
    <col min="4" max="4" width="10.28515625" customWidth="1"/>
    <col min="5" max="5" width="8.42578125" customWidth="1"/>
    <col min="6" max="6" width="11.140625" customWidth="1"/>
    <col min="8" max="8" width="11.140625" customWidth="1"/>
  </cols>
  <sheetData>
    <row r="8" spans="1:8">
      <c r="F8" s="81"/>
      <c r="H8" s="82"/>
    </row>
    <row r="9" spans="1:8">
      <c r="A9" s="20"/>
      <c r="F9" s="81"/>
      <c r="H9" s="82"/>
    </row>
    <row r="10" spans="1:8" ht="16.5" customHeight="1">
      <c r="A10" s="20" t="s">
        <v>257</v>
      </c>
      <c r="B10" s="20"/>
      <c r="C10" s="20"/>
      <c r="D10" s="20"/>
      <c r="E10" s="3"/>
      <c r="F10" s="18" t="str">
        <f>+CONCATENATE(MID(Principal!C11,1,14)," de ambas temporadas")</f>
        <v>Datos al 31/12 de ambas temporadas</v>
      </c>
      <c r="H10" s="19"/>
    </row>
    <row r="11" spans="1:8" ht="6.75" customHeight="1">
      <c r="A11" s="83"/>
      <c r="B11" s="83"/>
      <c r="C11" s="83"/>
      <c r="D11" s="83"/>
      <c r="E11" s="84"/>
      <c r="F11" s="84"/>
      <c r="G11" s="85"/>
      <c r="H11" s="85"/>
    </row>
    <row r="12" spans="1:8" s="1" customFormat="1">
      <c r="A12" s="290" t="s">
        <v>258</v>
      </c>
      <c r="B12" s="291"/>
      <c r="C12" s="291"/>
      <c r="D12" s="292"/>
      <c r="E12" s="339" t="s">
        <v>0</v>
      </c>
      <c r="F12" s="340"/>
      <c r="G12" s="340"/>
      <c r="H12" s="63" t="s">
        <v>259</v>
      </c>
    </row>
    <row r="13" spans="1:8" s="1" customFormat="1">
      <c r="A13" s="86" t="s">
        <v>260</v>
      </c>
      <c r="B13" s="55" t="s">
        <v>18</v>
      </c>
      <c r="C13" s="55" t="s">
        <v>19</v>
      </c>
      <c r="D13" s="87" t="s">
        <v>129</v>
      </c>
      <c r="E13" s="58" t="s">
        <v>18</v>
      </c>
      <c r="F13" s="58" t="s">
        <v>19</v>
      </c>
      <c r="G13" s="58" t="s">
        <v>129</v>
      </c>
      <c r="H13" s="88" t="s">
        <v>261</v>
      </c>
    </row>
    <row r="14" spans="1:8" s="1" customFormat="1">
      <c r="A14" s="89" t="s">
        <v>262</v>
      </c>
      <c r="B14" s="90">
        <v>10</v>
      </c>
      <c r="C14" s="90">
        <v>700</v>
      </c>
      <c r="D14" s="90">
        <v>8</v>
      </c>
      <c r="E14" s="91">
        <v>240</v>
      </c>
      <c r="F14" s="92">
        <v>260</v>
      </c>
      <c r="G14" s="92">
        <v>262</v>
      </c>
      <c r="H14" s="97">
        <f t="shared" ref="H14:H57" si="0">(+G14-D14)/D14</f>
        <v>31.75</v>
      </c>
    </row>
    <row r="15" spans="1:8" s="1" customFormat="1">
      <c r="A15" s="93" t="s">
        <v>264</v>
      </c>
      <c r="B15" s="94">
        <v>15785</v>
      </c>
      <c r="C15" s="94">
        <v>19622</v>
      </c>
      <c r="D15" s="94">
        <v>16071</v>
      </c>
      <c r="E15" s="95">
        <v>5356</v>
      </c>
      <c r="F15" s="96">
        <v>14763</v>
      </c>
      <c r="G15" s="96">
        <v>12054</v>
      </c>
      <c r="H15" s="97">
        <f t="shared" si="0"/>
        <v>-0.2499533320888557</v>
      </c>
    </row>
    <row r="16" spans="1:8" s="1" customFormat="1">
      <c r="A16" s="93" t="s">
        <v>265</v>
      </c>
      <c r="B16" s="94">
        <v>0</v>
      </c>
      <c r="C16" s="94">
        <v>0</v>
      </c>
      <c r="D16" s="94">
        <v>0</v>
      </c>
      <c r="E16" s="95">
        <v>64</v>
      </c>
      <c r="F16" s="96">
        <v>64</v>
      </c>
      <c r="G16" s="96">
        <v>78</v>
      </c>
      <c r="H16" s="256" t="s">
        <v>263</v>
      </c>
    </row>
    <row r="17" spans="1:8" s="1" customFormat="1">
      <c r="A17" s="329" t="s">
        <v>466</v>
      </c>
      <c r="B17" s="94">
        <v>0</v>
      </c>
      <c r="C17" s="94">
        <v>0</v>
      </c>
      <c r="D17" s="94">
        <v>0</v>
      </c>
      <c r="E17" s="330">
        <v>0</v>
      </c>
      <c r="F17" s="96">
        <v>89</v>
      </c>
      <c r="G17" s="96">
        <v>2356</v>
      </c>
      <c r="H17" s="256" t="s">
        <v>263</v>
      </c>
    </row>
    <row r="18" spans="1:8" s="1" customFormat="1">
      <c r="A18" s="93" t="s">
        <v>266</v>
      </c>
      <c r="B18" s="94">
        <v>75</v>
      </c>
      <c r="C18" s="94">
        <v>5714</v>
      </c>
      <c r="D18" s="94">
        <v>39</v>
      </c>
      <c r="E18" s="95">
        <v>0</v>
      </c>
      <c r="F18" s="96">
        <v>0</v>
      </c>
      <c r="G18" s="96">
        <v>0</v>
      </c>
      <c r="H18" s="97">
        <f t="shared" si="0"/>
        <v>-1</v>
      </c>
    </row>
    <row r="19" spans="1:8" s="1" customFormat="1">
      <c r="A19" s="93" t="s">
        <v>267</v>
      </c>
      <c r="B19" s="94">
        <v>8</v>
      </c>
      <c r="C19" s="94">
        <v>8</v>
      </c>
      <c r="D19" s="94">
        <v>76</v>
      </c>
      <c r="E19" s="95">
        <v>0</v>
      </c>
      <c r="F19" s="96">
        <v>24</v>
      </c>
      <c r="G19" s="96">
        <v>270</v>
      </c>
      <c r="H19" s="97">
        <f t="shared" si="0"/>
        <v>2.5526315789473686</v>
      </c>
    </row>
    <row r="20" spans="1:8" s="1" customFormat="1">
      <c r="A20" s="93" t="s">
        <v>268</v>
      </c>
      <c r="B20" s="94">
        <v>165</v>
      </c>
      <c r="C20" s="94">
        <v>266</v>
      </c>
      <c r="D20" s="94">
        <v>4049</v>
      </c>
      <c r="E20" s="95">
        <v>0</v>
      </c>
      <c r="F20" s="96">
        <v>0</v>
      </c>
      <c r="G20" s="96">
        <v>0</v>
      </c>
      <c r="H20" s="97">
        <f t="shared" si="0"/>
        <v>-1</v>
      </c>
    </row>
    <row r="21" spans="1:8" s="1" customFormat="1">
      <c r="A21" s="93" t="s">
        <v>269</v>
      </c>
      <c r="B21" s="94">
        <v>0</v>
      </c>
      <c r="C21" s="94">
        <v>21</v>
      </c>
      <c r="D21" s="94">
        <v>431</v>
      </c>
      <c r="E21" s="95">
        <v>0</v>
      </c>
      <c r="F21" s="96">
        <v>29</v>
      </c>
      <c r="G21" s="96">
        <v>806</v>
      </c>
      <c r="H21" s="97">
        <f t="shared" si="0"/>
        <v>0.87006960556844548</v>
      </c>
    </row>
    <row r="22" spans="1:8" s="1" customFormat="1">
      <c r="A22" s="93" t="s">
        <v>270</v>
      </c>
      <c r="B22" s="94">
        <v>0</v>
      </c>
      <c r="C22" s="94">
        <v>5049</v>
      </c>
      <c r="D22" s="94">
        <v>1330</v>
      </c>
      <c r="E22" s="95">
        <v>0</v>
      </c>
      <c r="F22" s="96">
        <v>10</v>
      </c>
      <c r="G22" s="96">
        <v>277</v>
      </c>
      <c r="H22" s="97">
        <f t="shared" si="0"/>
        <v>-0.79172932330827073</v>
      </c>
    </row>
    <row r="23" spans="1:8" s="1" customFormat="1">
      <c r="A23" s="93" t="s">
        <v>271</v>
      </c>
      <c r="B23" s="94">
        <v>0</v>
      </c>
      <c r="C23" s="94">
        <v>0</v>
      </c>
      <c r="D23" s="94">
        <v>0</v>
      </c>
      <c r="E23" s="95">
        <v>100</v>
      </c>
      <c r="F23" s="96">
        <v>6000</v>
      </c>
      <c r="G23" s="96">
        <v>136</v>
      </c>
      <c r="H23" s="256" t="s">
        <v>263</v>
      </c>
    </row>
    <row r="24" spans="1:8" s="1" customFormat="1">
      <c r="A24" s="93" t="s">
        <v>272</v>
      </c>
      <c r="B24" s="94">
        <v>61</v>
      </c>
      <c r="C24" s="94">
        <v>37257</v>
      </c>
      <c r="D24" s="94">
        <v>3141</v>
      </c>
      <c r="E24" s="95">
        <v>60</v>
      </c>
      <c r="F24" s="96">
        <v>15481</v>
      </c>
      <c r="G24" s="96">
        <v>4000</v>
      </c>
      <c r="H24" s="97">
        <f t="shared" si="0"/>
        <v>0.27347978350843682</v>
      </c>
    </row>
    <row r="25" spans="1:8" s="1" customFormat="1">
      <c r="A25" s="93" t="s">
        <v>273</v>
      </c>
      <c r="B25" s="94">
        <v>0</v>
      </c>
      <c r="C25" s="94">
        <v>0</v>
      </c>
      <c r="D25" s="94">
        <v>0</v>
      </c>
      <c r="E25" s="95">
        <v>0</v>
      </c>
      <c r="F25" s="96">
        <v>559</v>
      </c>
      <c r="G25" s="96">
        <v>17</v>
      </c>
      <c r="H25" s="256" t="s">
        <v>263</v>
      </c>
    </row>
    <row r="26" spans="1:8" s="1" customFormat="1">
      <c r="A26" s="93" t="s">
        <v>274</v>
      </c>
      <c r="B26" s="94">
        <v>0</v>
      </c>
      <c r="C26" s="94">
        <v>167460</v>
      </c>
      <c r="D26" s="94">
        <v>4931</v>
      </c>
      <c r="E26" s="95">
        <v>0</v>
      </c>
      <c r="F26" s="96">
        <v>336980</v>
      </c>
      <c r="G26" s="96">
        <v>10380</v>
      </c>
      <c r="H26" s="97">
        <f t="shared" si="0"/>
        <v>1.1050496856621375</v>
      </c>
    </row>
    <row r="27" spans="1:8" s="1" customFormat="1">
      <c r="A27" s="93" t="s">
        <v>275</v>
      </c>
      <c r="B27" s="94">
        <v>0</v>
      </c>
      <c r="C27" s="94">
        <v>0</v>
      </c>
      <c r="D27" s="94">
        <v>0</v>
      </c>
      <c r="E27" s="95">
        <v>144</v>
      </c>
      <c r="F27" s="96">
        <v>5322</v>
      </c>
      <c r="G27" s="96">
        <v>141</v>
      </c>
      <c r="H27" s="256" t="s">
        <v>263</v>
      </c>
    </row>
    <row r="28" spans="1:8" s="1" customFormat="1">
      <c r="A28" s="93" t="s">
        <v>276</v>
      </c>
      <c r="B28" s="94">
        <v>0</v>
      </c>
      <c r="C28" s="94">
        <v>0</v>
      </c>
      <c r="D28" s="94">
        <v>0</v>
      </c>
      <c r="E28" s="95">
        <v>826</v>
      </c>
      <c r="F28" s="96">
        <v>4990</v>
      </c>
      <c r="G28" s="96">
        <v>1224</v>
      </c>
      <c r="H28" s="256" t="s">
        <v>263</v>
      </c>
    </row>
    <row r="29" spans="1:8" s="1" customFormat="1">
      <c r="A29" s="93" t="s">
        <v>277</v>
      </c>
      <c r="B29" s="94">
        <v>0</v>
      </c>
      <c r="C29" s="94">
        <v>0</v>
      </c>
      <c r="D29" s="94">
        <v>0</v>
      </c>
      <c r="E29" s="95">
        <v>3568</v>
      </c>
      <c r="F29" s="96">
        <v>4099</v>
      </c>
      <c r="G29" s="96">
        <v>6110</v>
      </c>
      <c r="H29" s="256" t="s">
        <v>263</v>
      </c>
    </row>
    <row r="30" spans="1:8" s="1" customFormat="1">
      <c r="A30" s="93" t="s">
        <v>278</v>
      </c>
      <c r="B30" s="94">
        <v>0</v>
      </c>
      <c r="C30" s="94">
        <v>0</v>
      </c>
      <c r="D30" s="94">
        <v>0</v>
      </c>
      <c r="E30" s="95">
        <v>36</v>
      </c>
      <c r="F30" s="96">
        <v>1665</v>
      </c>
      <c r="G30" s="96">
        <v>40</v>
      </c>
      <c r="H30" s="256" t="s">
        <v>263</v>
      </c>
    </row>
    <row r="31" spans="1:8" s="1" customFormat="1">
      <c r="A31" s="93" t="s">
        <v>279</v>
      </c>
      <c r="B31" s="94">
        <v>1</v>
      </c>
      <c r="C31" s="94">
        <v>440</v>
      </c>
      <c r="D31" s="94">
        <v>10005</v>
      </c>
      <c r="E31" s="95">
        <v>0</v>
      </c>
      <c r="F31" s="96">
        <v>295</v>
      </c>
      <c r="G31" s="96">
        <v>6637</v>
      </c>
      <c r="H31" s="97">
        <f t="shared" si="0"/>
        <v>-0.33663168415792105</v>
      </c>
    </row>
    <row r="32" spans="1:8" s="1" customFormat="1">
      <c r="A32" s="270" t="s">
        <v>280</v>
      </c>
      <c r="B32" s="94">
        <v>0</v>
      </c>
      <c r="C32" s="94">
        <v>0</v>
      </c>
      <c r="D32" s="94">
        <v>0</v>
      </c>
      <c r="E32" s="95">
        <v>308</v>
      </c>
      <c r="F32" s="96">
        <v>308</v>
      </c>
      <c r="G32" s="96">
        <v>550</v>
      </c>
      <c r="H32" s="256" t="s">
        <v>263</v>
      </c>
    </row>
    <row r="33" spans="1:8" s="1" customFormat="1">
      <c r="A33" s="270" t="s">
        <v>281</v>
      </c>
      <c r="B33" s="94">
        <v>0</v>
      </c>
      <c r="C33" s="94">
        <v>0</v>
      </c>
      <c r="D33" s="94">
        <v>0</v>
      </c>
      <c r="E33" s="95">
        <v>242</v>
      </c>
      <c r="F33" s="96">
        <v>242</v>
      </c>
      <c r="G33" s="96">
        <v>390</v>
      </c>
      <c r="H33" s="256" t="s">
        <v>263</v>
      </c>
    </row>
    <row r="34" spans="1:8" s="1" customFormat="1">
      <c r="A34" s="93" t="s">
        <v>282</v>
      </c>
      <c r="B34" s="94">
        <v>20</v>
      </c>
      <c r="C34" s="94">
        <v>15200</v>
      </c>
      <c r="D34" s="94">
        <v>23</v>
      </c>
      <c r="E34" s="95">
        <v>19</v>
      </c>
      <c r="F34" s="96">
        <v>9405</v>
      </c>
      <c r="G34" s="96">
        <v>20</v>
      </c>
      <c r="H34" s="97">
        <f t="shared" si="0"/>
        <v>-0.13043478260869565</v>
      </c>
    </row>
    <row r="35" spans="1:8" s="1" customFormat="1">
      <c r="A35" s="93" t="s">
        <v>283</v>
      </c>
      <c r="B35" s="94">
        <v>0</v>
      </c>
      <c r="C35" s="94">
        <v>11767</v>
      </c>
      <c r="D35" s="94">
        <v>914</v>
      </c>
      <c r="E35" s="95">
        <v>0</v>
      </c>
      <c r="F35" s="96">
        <v>1946</v>
      </c>
      <c r="G35" s="96">
        <v>119</v>
      </c>
      <c r="H35" s="97">
        <f t="shared" si="0"/>
        <v>-0.86980306345733038</v>
      </c>
    </row>
    <row r="36" spans="1:8" s="1" customFormat="1">
      <c r="A36" s="93" t="s">
        <v>284</v>
      </c>
      <c r="B36" s="94">
        <v>260</v>
      </c>
      <c r="C36" s="94">
        <v>17260</v>
      </c>
      <c r="D36" s="94">
        <v>310</v>
      </c>
      <c r="E36" s="95">
        <v>0</v>
      </c>
      <c r="F36" s="96">
        <v>0</v>
      </c>
      <c r="G36" s="96">
        <v>0</v>
      </c>
      <c r="H36" s="97">
        <f t="shared" si="0"/>
        <v>-1</v>
      </c>
    </row>
    <row r="37" spans="1:8" s="1" customFormat="1">
      <c r="A37" s="270" t="s">
        <v>285</v>
      </c>
      <c r="B37" s="94">
        <v>0</v>
      </c>
      <c r="C37" s="94">
        <v>0</v>
      </c>
      <c r="D37" s="94">
        <v>0</v>
      </c>
      <c r="E37" s="95">
        <v>0</v>
      </c>
      <c r="F37" s="96">
        <v>12</v>
      </c>
      <c r="G37" s="96">
        <v>200</v>
      </c>
      <c r="H37" s="256" t="s">
        <v>263</v>
      </c>
    </row>
    <row r="38" spans="1:8" s="1" customFormat="1">
      <c r="A38" s="93" t="s">
        <v>286</v>
      </c>
      <c r="B38" s="94">
        <v>795</v>
      </c>
      <c r="C38" s="94">
        <v>42917</v>
      </c>
      <c r="D38" s="94">
        <v>826</v>
      </c>
      <c r="E38" s="95">
        <v>901</v>
      </c>
      <c r="F38" s="96">
        <v>49056</v>
      </c>
      <c r="G38" s="96">
        <v>961</v>
      </c>
      <c r="H38" s="97">
        <f t="shared" si="0"/>
        <v>0.16343825665859565</v>
      </c>
    </row>
    <row r="39" spans="1:8" s="1" customFormat="1">
      <c r="A39" s="93" t="s">
        <v>287</v>
      </c>
      <c r="B39" s="94">
        <v>0</v>
      </c>
      <c r="C39" s="94">
        <v>0</v>
      </c>
      <c r="D39" s="94">
        <v>0</v>
      </c>
      <c r="E39" s="95">
        <v>1</v>
      </c>
      <c r="F39" s="96">
        <v>1</v>
      </c>
      <c r="G39" s="96">
        <v>2</v>
      </c>
      <c r="H39" s="256" t="s">
        <v>263</v>
      </c>
    </row>
    <row r="40" spans="1:8" s="1" customFormat="1">
      <c r="A40" s="329" t="s">
        <v>467</v>
      </c>
      <c r="B40" s="94">
        <v>0</v>
      </c>
      <c r="C40" s="94">
        <v>0</v>
      </c>
      <c r="D40" s="94">
        <v>0</v>
      </c>
      <c r="E40" s="330">
        <v>0</v>
      </c>
      <c r="F40" s="96">
        <v>1</v>
      </c>
      <c r="G40" s="96">
        <v>2</v>
      </c>
      <c r="H40" s="256" t="s">
        <v>263</v>
      </c>
    </row>
    <row r="41" spans="1:8" s="1" customFormat="1">
      <c r="A41" s="329" t="s">
        <v>395</v>
      </c>
      <c r="B41" s="94">
        <v>0</v>
      </c>
      <c r="C41" s="94">
        <v>2</v>
      </c>
      <c r="D41" s="94">
        <v>50</v>
      </c>
      <c r="E41" s="330">
        <v>0</v>
      </c>
      <c r="F41" s="96">
        <v>0</v>
      </c>
      <c r="G41" s="96">
        <v>0</v>
      </c>
      <c r="H41" s="97">
        <f t="shared" si="0"/>
        <v>-1</v>
      </c>
    </row>
    <row r="42" spans="1:8" s="1" customFormat="1">
      <c r="A42" s="93" t="s">
        <v>288</v>
      </c>
      <c r="B42" s="94">
        <v>0</v>
      </c>
      <c r="C42" s="94">
        <v>1</v>
      </c>
      <c r="D42" s="94">
        <v>9</v>
      </c>
      <c r="E42" s="95">
        <v>0</v>
      </c>
      <c r="F42" s="96">
        <v>2</v>
      </c>
      <c r="G42" s="96">
        <v>6</v>
      </c>
      <c r="H42" s="256" t="s">
        <v>263</v>
      </c>
    </row>
    <row r="43" spans="1:8" s="1" customFormat="1">
      <c r="A43" s="93" t="s">
        <v>289</v>
      </c>
      <c r="B43" s="94">
        <v>0</v>
      </c>
      <c r="C43" s="94">
        <v>2764</v>
      </c>
      <c r="D43" s="94">
        <v>28</v>
      </c>
      <c r="E43" s="95">
        <v>0</v>
      </c>
      <c r="F43" s="96">
        <v>2269</v>
      </c>
      <c r="G43" s="96">
        <v>23</v>
      </c>
      <c r="H43" s="97">
        <f t="shared" si="0"/>
        <v>-0.17857142857142858</v>
      </c>
    </row>
    <row r="44" spans="1:8" s="1" customFormat="1">
      <c r="A44" s="93" t="s">
        <v>290</v>
      </c>
      <c r="B44" s="94">
        <v>841</v>
      </c>
      <c r="C44" s="94">
        <v>59280</v>
      </c>
      <c r="D44" s="94">
        <v>1010</v>
      </c>
      <c r="E44" s="95">
        <v>2948</v>
      </c>
      <c r="F44" s="96">
        <v>208040</v>
      </c>
      <c r="G44" s="96">
        <v>3722</v>
      </c>
      <c r="H44" s="97">
        <f t="shared" si="0"/>
        <v>2.6851485148514853</v>
      </c>
    </row>
    <row r="45" spans="1:8" s="1" customFormat="1">
      <c r="A45" s="93" t="s">
        <v>291</v>
      </c>
      <c r="B45" s="94">
        <v>1</v>
      </c>
      <c r="C45" s="94">
        <v>82667</v>
      </c>
      <c r="D45" s="94">
        <v>1354</v>
      </c>
      <c r="E45" s="95">
        <v>0</v>
      </c>
      <c r="F45" s="96">
        <v>61359</v>
      </c>
      <c r="G45" s="96">
        <v>935</v>
      </c>
      <c r="H45" s="97">
        <f t="shared" si="0"/>
        <v>-0.30945347119645494</v>
      </c>
    </row>
    <row r="46" spans="1:8" s="1" customFormat="1">
      <c r="A46" s="93" t="s">
        <v>292</v>
      </c>
      <c r="B46" s="94">
        <v>80421</v>
      </c>
      <c r="C46" s="94">
        <v>1249485</v>
      </c>
      <c r="D46" s="94">
        <v>104651</v>
      </c>
      <c r="E46" s="95">
        <v>41592</v>
      </c>
      <c r="F46" s="96">
        <v>714378</v>
      </c>
      <c r="G46" s="96">
        <v>53973</v>
      </c>
      <c r="H46" s="97">
        <f t="shared" si="0"/>
        <v>-0.48425719773341869</v>
      </c>
    </row>
    <row r="47" spans="1:8" s="1" customFormat="1">
      <c r="A47" s="93" t="s">
        <v>293</v>
      </c>
      <c r="B47" s="94">
        <v>42380</v>
      </c>
      <c r="C47" s="94">
        <v>2211339</v>
      </c>
      <c r="D47" s="94">
        <v>62284</v>
      </c>
      <c r="E47" s="95">
        <v>40518</v>
      </c>
      <c r="F47" s="96">
        <v>2069292</v>
      </c>
      <c r="G47" s="96">
        <v>59321</v>
      </c>
      <c r="H47" s="97">
        <f t="shared" si="0"/>
        <v>-4.7572410249823387E-2</v>
      </c>
    </row>
    <row r="48" spans="1:8" s="1" customFormat="1">
      <c r="A48" s="305" t="s">
        <v>408</v>
      </c>
      <c r="B48" s="94">
        <v>0</v>
      </c>
      <c r="C48" s="94">
        <v>0</v>
      </c>
      <c r="D48" s="94">
        <v>0</v>
      </c>
      <c r="E48" s="304">
        <v>200</v>
      </c>
      <c r="F48" s="96">
        <v>800</v>
      </c>
      <c r="G48" s="96">
        <v>193</v>
      </c>
      <c r="H48" s="256" t="s">
        <v>263</v>
      </c>
    </row>
    <row r="49" spans="1:13" s="1" customFormat="1">
      <c r="A49" s="346" t="s">
        <v>468</v>
      </c>
      <c r="B49" s="94">
        <v>0</v>
      </c>
      <c r="C49" s="94">
        <v>0</v>
      </c>
      <c r="D49" s="94">
        <v>0</v>
      </c>
      <c r="E49" s="330">
        <v>0</v>
      </c>
      <c r="F49" s="96">
        <v>2</v>
      </c>
      <c r="G49" s="96">
        <v>45</v>
      </c>
      <c r="H49" s="256" t="s">
        <v>263</v>
      </c>
    </row>
    <row r="50" spans="1:13" s="1" customFormat="1">
      <c r="A50" s="305" t="s">
        <v>429</v>
      </c>
      <c r="B50" s="94">
        <v>0</v>
      </c>
      <c r="C50" s="94">
        <v>0</v>
      </c>
      <c r="D50" s="94">
        <v>0</v>
      </c>
      <c r="E50" s="304">
        <v>0</v>
      </c>
      <c r="F50" s="96">
        <v>2</v>
      </c>
      <c r="G50" s="96">
        <v>45</v>
      </c>
      <c r="H50" s="256" t="s">
        <v>263</v>
      </c>
    </row>
    <row r="51" spans="1:13" s="1" customFormat="1">
      <c r="A51" s="305" t="s">
        <v>400</v>
      </c>
      <c r="B51" s="94">
        <v>0</v>
      </c>
      <c r="C51" s="94">
        <v>20</v>
      </c>
      <c r="D51" s="94">
        <v>500</v>
      </c>
      <c r="E51" s="304">
        <v>0</v>
      </c>
      <c r="F51" s="96">
        <v>0</v>
      </c>
      <c r="G51" s="96">
        <v>0</v>
      </c>
      <c r="H51" s="97">
        <f t="shared" si="0"/>
        <v>-1</v>
      </c>
    </row>
    <row r="52" spans="1:13" s="1" customFormat="1">
      <c r="A52" s="93" t="s">
        <v>294</v>
      </c>
      <c r="B52" s="94">
        <v>0</v>
      </c>
      <c r="C52" s="94">
        <v>600</v>
      </c>
      <c r="D52" s="94">
        <v>18</v>
      </c>
      <c r="E52" s="95">
        <v>0</v>
      </c>
      <c r="F52" s="96">
        <v>0</v>
      </c>
      <c r="G52" s="96">
        <v>0</v>
      </c>
      <c r="H52" s="97">
        <f t="shared" si="0"/>
        <v>-1</v>
      </c>
    </row>
    <row r="53" spans="1:13" s="1" customFormat="1">
      <c r="A53" s="93" t="s">
        <v>295</v>
      </c>
      <c r="B53" s="94">
        <v>326</v>
      </c>
      <c r="C53" s="94">
        <v>15320</v>
      </c>
      <c r="D53" s="94">
        <v>415</v>
      </c>
      <c r="E53" s="95">
        <v>414</v>
      </c>
      <c r="F53" s="96">
        <v>20700</v>
      </c>
      <c r="G53" s="96">
        <v>533</v>
      </c>
      <c r="H53" s="97">
        <f t="shared" si="0"/>
        <v>0.28433734939759037</v>
      </c>
    </row>
    <row r="54" spans="1:13" s="1" customFormat="1">
      <c r="A54" s="93" t="s">
        <v>296</v>
      </c>
      <c r="B54" s="94">
        <v>0</v>
      </c>
      <c r="C54" s="94">
        <v>199</v>
      </c>
      <c r="D54" s="94">
        <v>4715</v>
      </c>
      <c r="E54" s="95">
        <v>0</v>
      </c>
      <c r="F54" s="96">
        <v>431</v>
      </c>
      <c r="G54" s="96">
        <v>10250</v>
      </c>
      <c r="H54" s="97">
        <f t="shared" si="0"/>
        <v>1.173913043478261</v>
      </c>
    </row>
    <row r="55" spans="1:13" s="1" customFormat="1">
      <c r="A55" s="93" t="s">
        <v>297</v>
      </c>
      <c r="B55" s="94">
        <v>0</v>
      </c>
      <c r="C55" s="94">
        <v>0</v>
      </c>
      <c r="D55" s="94">
        <v>0</v>
      </c>
      <c r="E55" s="95">
        <v>120</v>
      </c>
      <c r="F55" s="96">
        <v>130</v>
      </c>
      <c r="G55" s="96">
        <v>132</v>
      </c>
      <c r="H55" s="256" t="s">
        <v>263</v>
      </c>
    </row>
    <row r="56" spans="1:13" s="1" customFormat="1">
      <c r="A56" s="98" t="s">
        <v>298</v>
      </c>
      <c r="B56" s="99">
        <v>660</v>
      </c>
      <c r="C56" s="99">
        <v>720</v>
      </c>
      <c r="D56" s="99">
        <v>351</v>
      </c>
      <c r="E56" s="100">
        <v>202</v>
      </c>
      <c r="F56" s="101">
        <v>400</v>
      </c>
      <c r="G56" s="101">
        <v>210</v>
      </c>
      <c r="H56" s="97">
        <f t="shared" si="0"/>
        <v>-0.40170940170940173</v>
      </c>
    </row>
    <row r="57" spans="1:13" s="1" customFormat="1" ht="12.75" customHeight="1">
      <c r="A57" s="293" t="s">
        <v>204</v>
      </c>
      <c r="B57" s="294">
        <f t="shared" ref="B57:G57" si="1">SUM(B14:B56)</f>
        <v>141809</v>
      </c>
      <c r="C57" s="294">
        <f t="shared" si="1"/>
        <v>3946078</v>
      </c>
      <c r="D57" s="294">
        <f t="shared" si="1"/>
        <v>217539</v>
      </c>
      <c r="E57" s="295">
        <f t="shared" si="1"/>
        <v>97859</v>
      </c>
      <c r="F57" s="296">
        <f t="shared" si="1"/>
        <v>3529406</v>
      </c>
      <c r="G57" s="296">
        <f t="shared" si="1"/>
        <v>176420</v>
      </c>
      <c r="H57" s="297">
        <f t="shared" si="0"/>
        <v>-0.18901898050464513</v>
      </c>
    </row>
    <row r="58" spans="1:13" s="32" customFormat="1" ht="5.0999999999999996" customHeight="1">
      <c r="A58" s="71"/>
      <c r="B58" s="72"/>
      <c r="C58" s="72"/>
      <c r="D58" s="72"/>
      <c r="E58" s="73"/>
      <c r="F58" s="72"/>
      <c r="G58" s="72"/>
      <c r="H58" s="77"/>
    </row>
    <row r="59" spans="1:13" s="1" customFormat="1" ht="12.75" customHeight="1">
      <c r="A59" s="102"/>
      <c r="B59" s="102"/>
      <c r="C59" s="102"/>
      <c r="D59" s="102"/>
      <c r="E59" s="103"/>
      <c r="F59" s="298" t="s">
        <v>299</v>
      </c>
      <c r="G59" s="299"/>
      <c r="H59" s="300">
        <f>(+E57-B57)/B57</f>
        <v>-0.30992391174043959</v>
      </c>
    </row>
    <row r="60" spans="1:13" s="32" customFormat="1">
      <c r="A60" s="104"/>
      <c r="B60" s="105"/>
      <c r="C60" s="105"/>
      <c r="D60" s="105"/>
      <c r="E60" s="106"/>
      <c r="F60" s="106"/>
      <c r="G60" s="106"/>
      <c r="H60" s="107"/>
    </row>
    <row r="61" spans="1:13">
      <c r="A61" s="108"/>
      <c r="B61" s="108"/>
      <c r="C61" s="108"/>
      <c r="D61" s="108"/>
      <c r="E61" s="109"/>
      <c r="F61" s="110"/>
      <c r="G61" s="111"/>
      <c r="H61" s="112"/>
      <c r="K61" s="116"/>
      <c r="L61" s="116"/>
      <c r="M61" s="116"/>
    </row>
    <row r="62" spans="1:13">
      <c r="A62" s="290" t="s">
        <v>258</v>
      </c>
      <c r="B62" s="291"/>
      <c r="C62" s="291"/>
      <c r="D62" s="292"/>
      <c r="E62" s="339" t="s">
        <v>0</v>
      </c>
      <c r="F62" s="340"/>
      <c r="G62" s="341"/>
      <c r="H62" s="63" t="s">
        <v>259</v>
      </c>
      <c r="K62" s="116"/>
      <c r="L62" s="116"/>
      <c r="M62" s="116"/>
    </row>
    <row r="63" spans="1:13">
      <c r="A63" s="311" t="s">
        <v>300</v>
      </c>
      <c r="B63" s="312" t="s">
        <v>18</v>
      </c>
      <c r="C63" s="312" t="s">
        <v>19</v>
      </c>
      <c r="D63" s="313" t="s">
        <v>129</v>
      </c>
      <c r="E63" s="314" t="s">
        <v>18</v>
      </c>
      <c r="F63" s="314" t="s">
        <v>19</v>
      </c>
      <c r="G63" s="314" t="s">
        <v>129</v>
      </c>
      <c r="H63" s="315" t="s">
        <v>261</v>
      </c>
      <c r="K63" s="116"/>
      <c r="L63" s="116"/>
      <c r="M63" s="116"/>
    </row>
    <row r="64" spans="1:13" ht="12.75" customHeight="1">
      <c r="A64" s="93" t="s">
        <v>301</v>
      </c>
      <c r="B64" s="94">
        <v>10050</v>
      </c>
      <c r="C64" s="94">
        <v>12570</v>
      </c>
      <c r="D64" s="94">
        <v>10385</v>
      </c>
      <c r="E64" s="95">
        <v>3976</v>
      </c>
      <c r="F64" s="113">
        <v>13383</v>
      </c>
      <c r="G64" s="114">
        <v>10963</v>
      </c>
      <c r="H64" s="115">
        <f t="shared" ref="H64:H104" si="2">(+G64-D64)/D64</f>
        <v>5.5657197881559942E-2</v>
      </c>
      <c r="K64" s="116"/>
      <c r="L64" s="116"/>
      <c r="M64" s="116"/>
    </row>
    <row r="65" spans="1:13" ht="12.75" customHeight="1">
      <c r="A65" s="93" t="s">
        <v>302</v>
      </c>
      <c r="B65" s="94">
        <v>6969</v>
      </c>
      <c r="C65" s="94">
        <v>418140</v>
      </c>
      <c r="D65" s="94">
        <v>10495</v>
      </c>
      <c r="E65" s="95">
        <v>7785</v>
      </c>
      <c r="F65" s="113">
        <v>465560</v>
      </c>
      <c r="G65" s="114">
        <v>11712</v>
      </c>
      <c r="H65" s="115">
        <f t="shared" si="2"/>
        <v>0.11595998094330634</v>
      </c>
      <c r="K65" s="116"/>
      <c r="L65" s="116"/>
      <c r="M65" s="116"/>
    </row>
    <row r="66" spans="1:13" ht="12.75" customHeight="1">
      <c r="A66" s="93" t="s">
        <v>303</v>
      </c>
      <c r="B66" s="94">
        <v>21</v>
      </c>
      <c r="C66" s="94">
        <v>2205</v>
      </c>
      <c r="D66" s="94">
        <v>24</v>
      </c>
      <c r="E66" s="95">
        <v>0</v>
      </c>
      <c r="F66" s="113">
        <v>0</v>
      </c>
      <c r="G66" s="114">
        <v>0</v>
      </c>
      <c r="H66" s="115">
        <f t="shared" si="2"/>
        <v>-1</v>
      </c>
      <c r="K66" s="116"/>
      <c r="L66" s="116"/>
      <c r="M66" s="116"/>
    </row>
    <row r="67" spans="1:13" ht="12.75" customHeight="1">
      <c r="A67" s="93" t="s">
        <v>304</v>
      </c>
      <c r="B67" s="94">
        <v>0</v>
      </c>
      <c r="C67" s="94">
        <v>0</v>
      </c>
      <c r="D67" s="94">
        <v>0</v>
      </c>
      <c r="E67" s="95">
        <v>0</v>
      </c>
      <c r="F67" s="113">
        <v>13</v>
      </c>
      <c r="G67" s="114">
        <v>365</v>
      </c>
      <c r="H67" s="65" t="s">
        <v>263</v>
      </c>
      <c r="K67" s="116"/>
      <c r="L67" s="116"/>
      <c r="M67" s="116"/>
    </row>
    <row r="68" spans="1:13" ht="12.75" customHeight="1">
      <c r="A68" s="93" t="s">
        <v>305</v>
      </c>
      <c r="B68" s="94">
        <v>0</v>
      </c>
      <c r="C68" s="94">
        <v>32</v>
      </c>
      <c r="D68" s="94">
        <v>749</v>
      </c>
      <c r="E68" s="95">
        <v>0</v>
      </c>
      <c r="F68" s="113">
        <v>48</v>
      </c>
      <c r="G68" s="114">
        <v>1212</v>
      </c>
      <c r="H68" s="115">
        <f t="shared" si="2"/>
        <v>0.61815754339118822</v>
      </c>
      <c r="K68" s="116"/>
      <c r="L68" s="116"/>
      <c r="M68" s="116"/>
    </row>
    <row r="69" spans="1:13" s="79" customFormat="1">
      <c r="A69" s="93" t="s">
        <v>306</v>
      </c>
      <c r="B69" s="94">
        <v>95881</v>
      </c>
      <c r="C69" s="94">
        <v>2910194</v>
      </c>
      <c r="D69" s="94">
        <v>136287</v>
      </c>
      <c r="E69" s="95">
        <v>72648</v>
      </c>
      <c r="F69" s="113">
        <v>2655892</v>
      </c>
      <c r="G69" s="114">
        <v>110011</v>
      </c>
      <c r="H69" s="115">
        <f t="shared" si="2"/>
        <v>-0.19279901971574692</v>
      </c>
    </row>
    <row r="70" spans="1:13" s="79" customFormat="1">
      <c r="A70" s="93" t="s">
        <v>307</v>
      </c>
      <c r="B70" s="94">
        <v>81</v>
      </c>
      <c r="C70" s="94">
        <v>1249</v>
      </c>
      <c r="D70" s="94">
        <v>486</v>
      </c>
      <c r="E70" s="95">
        <v>280</v>
      </c>
      <c r="F70" s="113">
        <v>292</v>
      </c>
      <c r="G70" s="114">
        <v>421</v>
      </c>
      <c r="H70" s="115">
        <f t="shared" si="2"/>
        <v>-0.13374485596707819</v>
      </c>
    </row>
    <row r="71" spans="1:13" s="79" customFormat="1">
      <c r="A71" s="93" t="s">
        <v>308</v>
      </c>
      <c r="B71" s="94">
        <v>493</v>
      </c>
      <c r="C71" s="94">
        <v>29580</v>
      </c>
      <c r="D71" s="94">
        <v>742</v>
      </c>
      <c r="E71" s="95">
        <v>136</v>
      </c>
      <c r="F71" s="113">
        <v>8160</v>
      </c>
      <c r="G71" s="114">
        <v>205</v>
      </c>
      <c r="H71" s="115">
        <f t="shared" si="2"/>
        <v>-0.72371967654986524</v>
      </c>
    </row>
    <row r="72" spans="1:13" s="79" customFormat="1">
      <c r="A72" s="93" t="s">
        <v>309</v>
      </c>
      <c r="B72" s="94">
        <v>0</v>
      </c>
      <c r="C72" s="94">
        <v>29982</v>
      </c>
      <c r="D72" s="94">
        <v>641</v>
      </c>
      <c r="E72" s="95">
        <v>0</v>
      </c>
      <c r="F72" s="113">
        <v>12713</v>
      </c>
      <c r="G72" s="114">
        <v>164</v>
      </c>
      <c r="H72" s="115">
        <f t="shared" si="2"/>
        <v>-0.74414976599063964</v>
      </c>
    </row>
    <row r="73" spans="1:13" s="79" customFormat="1">
      <c r="A73" s="93" t="s">
        <v>310</v>
      </c>
      <c r="B73" s="94">
        <v>956</v>
      </c>
      <c r="C73" s="94">
        <v>25722</v>
      </c>
      <c r="D73" s="94">
        <v>1866</v>
      </c>
      <c r="E73" s="95">
        <v>36</v>
      </c>
      <c r="F73" s="113">
        <v>1105</v>
      </c>
      <c r="G73" s="114">
        <v>95</v>
      </c>
      <c r="H73" s="115">
        <f t="shared" si="2"/>
        <v>-0.94908896034297963</v>
      </c>
    </row>
    <row r="74" spans="1:13" s="79" customFormat="1">
      <c r="A74" s="93" t="s">
        <v>311</v>
      </c>
      <c r="B74" s="94">
        <v>0</v>
      </c>
      <c r="C74" s="94">
        <v>8600</v>
      </c>
      <c r="D74" s="94">
        <v>102</v>
      </c>
      <c r="E74" s="95">
        <v>0</v>
      </c>
      <c r="F74" s="113">
        <v>0</v>
      </c>
      <c r="G74" s="114">
        <v>0</v>
      </c>
      <c r="H74" s="115">
        <f t="shared" si="2"/>
        <v>-1</v>
      </c>
    </row>
    <row r="75" spans="1:13" s="79" customFormat="1">
      <c r="A75" s="93" t="s">
        <v>312</v>
      </c>
      <c r="B75" s="94">
        <v>18</v>
      </c>
      <c r="C75" s="94">
        <v>984</v>
      </c>
      <c r="D75" s="94">
        <v>2016</v>
      </c>
      <c r="E75" s="95">
        <v>36</v>
      </c>
      <c r="F75" s="113">
        <v>11072</v>
      </c>
      <c r="G75" s="114">
        <v>2228</v>
      </c>
      <c r="H75" s="115">
        <f t="shared" si="2"/>
        <v>0.10515873015873016</v>
      </c>
    </row>
    <row r="76" spans="1:13" s="79" customFormat="1">
      <c r="A76" s="93" t="s">
        <v>313</v>
      </c>
      <c r="B76" s="94">
        <v>5075</v>
      </c>
      <c r="C76" s="94">
        <v>5345</v>
      </c>
      <c r="D76" s="94">
        <v>4269</v>
      </c>
      <c r="E76" s="95">
        <v>1380</v>
      </c>
      <c r="F76" s="113">
        <v>1424</v>
      </c>
      <c r="G76" s="114">
        <v>2312</v>
      </c>
      <c r="H76" s="115">
        <f t="shared" si="2"/>
        <v>-0.45842117591941905</v>
      </c>
    </row>
    <row r="77" spans="1:13" s="79" customFormat="1">
      <c r="A77" s="93" t="s">
        <v>314</v>
      </c>
      <c r="B77" s="94">
        <v>8</v>
      </c>
      <c r="C77" s="94">
        <v>628</v>
      </c>
      <c r="D77" s="94">
        <v>594</v>
      </c>
      <c r="E77" s="95">
        <v>0</v>
      </c>
      <c r="F77" s="113">
        <v>574</v>
      </c>
      <c r="G77" s="114">
        <v>202</v>
      </c>
      <c r="H77" s="115">
        <f t="shared" si="2"/>
        <v>-0.65993265993265993</v>
      </c>
    </row>
    <row r="78" spans="1:13" s="79" customFormat="1">
      <c r="A78" s="93" t="s">
        <v>315</v>
      </c>
      <c r="B78" s="94">
        <v>0</v>
      </c>
      <c r="C78" s="94">
        <v>45</v>
      </c>
      <c r="D78" s="94">
        <v>1066</v>
      </c>
      <c r="E78" s="95">
        <v>124</v>
      </c>
      <c r="F78" s="113">
        <v>7412</v>
      </c>
      <c r="G78" s="114">
        <v>145</v>
      </c>
      <c r="H78" s="115">
        <f t="shared" si="2"/>
        <v>-0.86397748592870549</v>
      </c>
    </row>
    <row r="79" spans="1:13" s="79" customFormat="1">
      <c r="A79" s="93" t="s">
        <v>316</v>
      </c>
      <c r="B79" s="94">
        <v>141</v>
      </c>
      <c r="C79" s="94">
        <v>3531</v>
      </c>
      <c r="D79" s="94">
        <v>897</v>
      </c>
      <c r="E79" s="95">
        <v>778</v>
      </c>
      <c r="F79" s="113">
        <v>19378</v>
      </c>
      <c r="G79" s="114">
        <v>8584</v>
      </c>
      <c r="H79" s="115">
        <f t="shared" si="2"/>
        <v>8.5696767001114829</v>
      </c>
    </row>
    <row r="80" spans="1:13" s="79" customFormat="1">
      <c r="A80" s="93" t="s">
        <v>317</v>
      </c>
      <c r="B80" s="94">
        <v>15838</v>
      </c>
      <c r="C80" s="94">
        <v>223155</v>
      </c>
      <c r="D80" s="94">
        <v>22139</v>
      </c>
      <c r="E80" s="95">
        <v>240</v>
      </c>
      <c r="F80" s="113">
        <v>270</v>
      </c>
      <c r="G80" s="114">
        <v>1141</v>
      </c>
      <c r="H80" s="115">
        <f t="shared" si="2"/>
        <v>-0.94846199015312349</v>
      </c>
    </row>
    <row r="81" spans="1:8" s="79" customFormat="1">
      <c r="A81" s="93" t="s">
        <v>318</v>
      </c>
      <c r="B81" s="94">
        <v>101</v>
      </c>
      <c r="C81" s="94">
        <v>6236</v>
      </c>
      <c r="D81" s="94">
        <v>126</v>
      </c>
      <c r="E81" s="95">
        <v>0</v>
      </c>
      <c r="F81" s="113">
        <v>0</v>
      </c>
      <c r="G81" s="114">
        <v>0</v>
      </c>
      <c r="H81" s="115">
        <f t="shared" si="2"/>
        <v>-1</v>
      </c>
    </row>
    <row r="82" spans="1:8" s="79" customFormat="1">
      <c r="A82" s="93" t="s">
        <v>319</v>
      </c>
      <c r="B82" s="94">
        <v>41</v>
      </c>
      <c r="C82" s="94">
        <v>16355</v>
      </c>
      <c r="D82" s="94">
        <v>46</v>
      </c>
      <c r="E82" s="95">
        <v>19</v>
      </c>
      <c r="F82" s="113">
        <v>9426</v>
      </c>
      <c r="G82" s="114">
        <v>501</v>
      </c>
      <c r="H82" s="115">
        <f t="shared" si="2"/>
        <v>9.8913043478260878</v>
      </c>
    </row>
    <row r="83" spans="1:8" s="79" customFormat="1">
      <c r="A83" s="93" t="s">
        <v>320</v>
      </c>
      <c r="B83" s="94">
        <v>0</v>
      </c>
      <c r="C83" s="94">
        <v>0</v>
      </c>
      <c r="D83" s="94">
        <v>0</v>
      </c>
      <c r="E83" s="95">
        <v>36</v>
      </c>
      <c r="F83" s="113">
        <v>36</v>
      </c>
      <c r="G83" s="114">
        <v>58</v>
      </c>
      <c r="H83" s="65" t="s">
        <v>263</v>
      </c>
    </row>
    <row r="84" spans="1:8" s="79" customFormat="1">
      <c r="A84" s="93" t="s">
        <v>321</v>
      </c>
      <c r="B84" s="94">
        <v>602</v>
      </c>
      <c r="C84" s="94">
        <v>7744</v>
      </c>
      <c r="D84" s="94">
        <v>584</v>
      </c>
      <c r="E84" s="95">
        <v>163</v>
      </c>
      <c r="F84" s="113">
        <v>16916</v>
      </c>
      <c r="G84" s="114">
        <v>440</v>
      </c>
      <c r="H84" s="115">
        <f t="shared" si="2"/>
        <v>-0.24657534246575341</v>
      </c>
    </row>
    <row r="85" spans="1:8" s="79" customFormat="1">
      <c r="A85" s="93" t="s">
        <v>322</v>
      </c>
      <c r="B85" s="94">
        <v>90</v>
      </c>
      <c r="C85" s="94">
        <v>90</v>
      </c>
      <c r="D85" s="94">
        <v>119</v>
      </c>
      <c r="E85" s="95">
        <v>18</v>
      </c>
      <c r="F85" s="113">
        <v>72</v>
      </c>
      <c r="G85" s="114">
        <v>24</v>
      </c>
      <c r="H85" s="115">
        <f t="shared" si="2"/>
        <v>-0.79831932773109249</v>
      </c>
    </row>
    <row r="86" spans="1:8" s="79" customFormat="1">
      <c r="A86" s="93" t="s">
        <v>323</v>
      </c>
      <c r="B86" s="94">
        <v>660</v>
      </c>
      <c r="C86" s="94">
        <v>1560</v>
      </c>
      <c r="D86" s="94">
        <v>1297</v>
      </c>
      <c r="E86" s="95">
        <v>0</v>
      </c>
      <c r="F86" s="113">
        <v>0</v>
      </c>
      <c r="G86" s="114">
        <v>0</v>
      </c>
      <c r="H86" s="115">
        <f t="shared" si="2"/>
        <v>-1</v>
      </c>
    </row>
    <row r="87" spans="1:8" s="79" customFormat="1">
      <c r="A87" s="93" t="s">
        <v>324</v>
      </c>
      <c r="B87" s="94">
        <v>75</v>
      </c>
      <c r="C87" s="94">
        <v>176</v>
      </c>
      <c r="D87" s="94">
        <v>3930</v>
      </c>
      <c r="E87" s="95">
        <v>0</v>
      </c>
      <c r="F87" s="113">
        <v>0</v>
      </c>
      <c r="G87" s="114">
        <v>0</v>
      </c>
      <c r="H87" s="115">
        <f t="shared" si="2"/>
        <v>-1</v>
      </c>
    </row>
    <row r="88" spans="1:8" s="79" customFormat="1">
      <c r="A88" s="93" t="s">
        <v>325</v>
      </c>
      <c r="B88" s="94">
        <v>0</v>
      </c>
      <c r="C88" s="94">
        <v>0</v>
      </c>
      <c r="D88" s="94">
        <v>0</v>
      </c>
      <c r="E88" s="95">
        <v>0</v>
      </c>
      <c r="F88" s="113">
        <v>9</v>
      </c>
      <c r="G88" s="114">
        <v>252</v>
      </c>
      <c r="H88" s="65" t="s">
        <v>263</v>
      </c>
    </row>
    <row r="89" spans="1:8" s="79" customFormat="1">
      <c r="A89" s="329" t="s">
        <v>285</v>
      </c>
      <c r="B89" s="94">
        <v>0</v>
      </c>
      <c r="C89" s="94">
        <v>0</v>
      </c>
      <c r="D89" s="94">
        <v>0</v>
      </c>
      <c r="E89" s="330">
        <v>0</v>
      </c>
      <c r="F89" s="113">
        <v>36</v>
      </c>
      <c r="G89" s="114">
        <v>890</v>
      </c>
      <c r="H89" s="65" t="s">
        <v>263</v>
      </c>
    </row>
    <row r="90" spans="1:8" s="79" customFormat="1">
      <c r="A90" s="93" t="s">
        <v>326</v>
      </c>
      <c r="B90" s="94">
        <v>800</v>
      </c>
      <c r="C90" s="94">
        <v>800</v>
      </c>
      <c r="D90" s="94">
        <v>1019</v>
      </c>
      <c r="E90" s="95">
        <v>0</v>
      </c>
      <c r="F90" s="113">
        <v>0</v>
      </c>
      <c r="G90" s="114">
        <v>0</v>
      </c>
      <c r="H90" s="115">
        <f t="shared" si="2"/>
        <v>-1</v>
      </c>
    </row>
    <row r="91" spans="1:8" s="79" customFormat="1">
      <c r="A91" s="93" t="s">
        <v>327</v>
      </c>
      <c r="B91" s="94">
        <v>0</v>
      </c>
      <c r="C91" s="94">
        <v>0</v>
      </c>
      <c r="D91" s="94">
        <v>0</v>
      </c>
      <c r="E91" s="95">
        <v>270</v>
      </c>
      <c r="F91" s="113">
        <v>10773</v>
      </c>
      <c r="G91" s="114">
        <v>466</v>
      </c>
      <c r="H91" s="65" t="s">
        <v>263</v>
      </c>
    </row>
    <row r="92" spans="1:8" s="79" customFormat="1">
      <c r="A92" s="93" t="s">
        <v>328</v>
      </c>
      <c r="B92" s="94">
        <v>0</v>
      </c>
      <c r="C92" s="94">
        <v>29</v>
      </c>
      <c r="D92" s="94">
        <v>510</v>
      </c>
      <c r="E92" s="95">
        <v>0</v>
      </c>
      <c r="F92" s="113">
        <v>0</v>
      </c>
      <c r="G92" s="114">
        <v>0</v>
      </c>
      <c r="H92" s="115">
        <f t="shared" si="2"/>
        <v>-1</v>
      </c>
    </row>
    <row r="93" spans="1:8" s="79" customFormat="1">
      <c r="A93" s="93" t="s">
        <v>329</v>
      </c>
      <c r="B93" s="94">
        <v>767</v>
      </c>
      <c r="C93" s="94">
        <v>46895</v>
      </c>
      <c r="D93" s="94">
        <v>1175</v>
      </c>
      <c r="E93" s="95">
        <v>803</v>
      </c>
      <c r="F93" s="113">
        <v>48100</v>
      </c>
      <c r="G93" s="114">
        <v>1220</v>
      </c>
      <c r="H93" s="115">
        <f t="shared" si="2"/>
        <v>3.8297872340425532E-2</v>
      </c>
    </row>
    <row r="94" spans="1:8" s="79" customFormat="1">
      <c r="A94" s="93" t="s">
        <v>330</v>
      </c>
      <c r="B94" s="94">
        <v>0</v>
      </c>
      <c r="C94" s="94">
        <v>0</v>
      </c>
      <c r="D94" s="94">
        <v>0</v>
      </c>
      <c r="E94" s="95">
        <v>21</v>
      </c>
      <c r="F94" s="113">
        <v>2205</v>
      </c>
      <c r="G94" s="114">
        <v>24</v>
      </c>
      <c r="H94" s="65" t="s">
        <v>263</v>
      </c>
    </row>
    <row r="95" spans="1:8" s="79" customFormat="1">
      <c r="A95" s="329" t="s">
        <v>447</v>
      </c>
      <c r="B95" s="94">
        <v>0</v>
      </c>
      <c r="C95" s="94">
        <v>1150</v>
      </c>
      <c r="D95" s="94">
        <v>24</v>
      </c>
      <c r="E95" s="330">
        <v>0</v>
      </c>
      <c r="F95" s="113">
        <v>0</v>
      </c>
      <c r="G95" s="114">
        <v>0</v>
      </c>
      <c r="H95" s="115">
        <f t="shared" si="2"/>
        <v>-1</v>
      </c>
    </row>
    <row r="96" spans="1:8" s="79" customFormat="1">
      <c r="A96" s="93" t="s">
        <v>331</v>
      </c>
      <c r="B96" s="94">
        <v>21</v>
      </c>
      <c r="C96" s="94">
        <v>2205</v>
      </c>
      <c r="D96" s="94">
        <v>24</v>
      </c>
      <c r="E96" s="95">
        <v>0</v>
      </c>
      <c r="F96" s="113">
        <v>0</v>
      </c>
      <c r="G96" s="114">
        <v>0</v>
      </c>
      <c r="H96" s="115">
        <f t="shared" si="2"/>
        <v>-1</v>
      </c>
    </row>
    <row r="97" spans="1:8" s="79" customFormat="1">
      <c r="A97" s="93" t="s">
        <v>332</v>
      </c>
      <c r="B97" s="94">
        <v>0</v>
      </c>
      <c r="C97" s="94">
        <v>21139</v>
      </c>
      <c r="D97" s="94">
        <v>704</v>
      </c>
      <c r="E97" s="95">
        <v>106</v>
      </c>
      <c r="F97" s="113">
        <v>10643</v>
      </c>
      <c r="G97" s="114">
        <v>362</v>
      </c>
      <c r="H97" s="115">
        <f t="shared" si="2"/>
        <v>-0.48579545454545453</v>
      </c>
    </row>
    <row r="98" spans="1:8" s="79" customFormat="1">
      <c r="A98" s="93" t="s">
        <v>333</v>
      </c>
      <c r="B98" s="94">
        <v>1213</v>
      </c>
      <c r="C98" s="94">
        <v>73909</v>
      </c>
      <c r="D98" s="94">
        <v>1358</v>
      </c>
      <c r="E98" s="95">
        <v>1777</v>
      </c>
      <c r="F98" s="113">
        <v>126972</v>
      </c>
      <c r="G98" s="114">
        <v>2224</v>
      </c>
      <c r="H98" s="115">
        <f t="shared" si="2"/>
        <v>0.63770250368188508</v>
      </c>
    </row>
    <row r="99" spans="1:8" s="79" customFormat="1">
      <c r="A99" s="93" t="s">
        <v>334</v>
      </c>
      <c r="B99" s="94">
        <v>0</v>
      </c>
      <c r="C99" s="94">
        <v>0</v>
      </c>
      <c r="D99" s="94">
        <v>0</v>
      </c>
      <c r="E99" s="95">
        <v>128</v>
      </c>
      <c r="F99" s="113">
        <v>1111</v>
      </c>
      <c r="G99" s="114">
        <v>231</v>
      </c>
      <c r="H99" s="65" t="s">
        <v>263</v>
      </c>
    </row>
    <row r="100" spans="1:8" s="79" customFormat="1">
      <c r="A100" s="93" t="s">
        <v>335</v>
      </c>
      <c r="B100" s="94">
        <v>20</v>
      </c>
      <c r="C100" s="94">
        <v>1260</v>
      </c>
      <c r="D100" s="94">
        <v>26</v>
      </c>
      <c r="E100" s="95">
        <v>0</v>
      </c>
      <c r="F100" s="113">
        <v>0</v>
      </c>
      <c r="G100" s="114">
        <v>0</v>
      </c>
      <c r="H100" s="115">
        <f t="shared" si="2"/>
        <v>-1</v>
      </c>
    </row>
    <row r="101" spans="1:8" s="79" customFormat="1">
      <c r="A101" s="93" t="s">
        <v>336</v>
      </c>
      <c r="B101" s="94">
        <v>20</v>
      </c>
      <c r="C101" s="94">
        <v>1400</v>
      </c>
      <c r="D101" s="94">
        <v>22</v>
      </c>
      <c r="E101" s="95">
        <v>0</v>
      </c>
      <c r="F101" s="113">
        <v>0</v>
      </c>
      <c r="G101" s="114">
        <v>0</v>
      </c>
      <c r="H101" s="115">
        <f t="shared" si="2"/>
        <v>-1</v>
      </c>
    </row>
    <row r="102" spans="1:8" s="79" customFormat="1">
      <c r="A102" s="93" t="s">
        <v>337</v>
      </c>
      <c r="B102" s="94">
        <v>1686</v>
      </c>
      <c r="C102" s="94">
        <v>27336</v>
      </c>
      <c r="D102" s="94">
        <v>2211</v>
      </c>
      <c r="E102" s="95">
        <v>2081</v>
      </c>
      <c r="F102" s="113">
        <v>21628</v>
      </c>
      <c r="G102" s="114">
        <v>4166</v>
      </c>
      <c r="H102" s="115">
        <f t="shared" si="2"/>
        <v>0.8842152872003618</v>
      </c>
    </row>
    <row r="103" spans="1:8" s="79" customFormat="1">
      <c r="A103" s="98" t="s">
        <v>338</v>
      </c>
      <c r="B103" s="99">
        <v>182</v>
      </c>
      <c r="C103" s="99">
        <v>65832</v>
      </c>
      <c r="D103" s="99">
        <v>11605</v>
      </c>
      <c r="E103" s="100">
        <v>5018</v>
      </c>
      <c r="F103" s="117">
        <v>84183</v>
      </c>
      <c r="G103" s="118">
        <v>15805</v>
      </c>
      <c r="H103" s="115">
        <f t="shared" si="2"/>
        <v>0.36191296854803962</v>
      </c>
    </row>
    <row r="104" spans="1:8" s="79" customFormat="1">
      <c r="A104" s="293" t="s">
        <v>204</v>
      </c>
      <c r="B104" s="294">
        <f t="shared" ref="B104:G104" si="3">SUM(B64:B103)</f>
        <v>141809</v>
      </c>
      <c r="C104" s="294">
        <f t="shared" si="3"/>
        <v>3946078</v>
      </c>
      <c r="D104" s="294">
        <f t="shared" si="3"/>
        <v>217538</v>
      </c>
      <c r="E104" s="295">
        <f t="shared" si="3"/>
        <v>97859</v>
      </c>
      <c r="F104" s="296">
        <f t="shared" si="3"/>
        <v>3529406</v>
      </c>
      <c r="G104" s="296">
        <f t="shared" si="3"/>
        <v>176423</v>
      </c>
      <c r="H104" s="297">
        <f t="shared" si="2"/>
        <v>-0.18900146181356819</v>
      </c>
    </row>
    <row r="105" spans="1:8" s="80" customFormat="1" ht="5.0999999999999996" customHeight="1">
      <c r="A105" s="71"/>
      <c r="B105" s="72"/>
      <c r="C105" s="72"/>
      <c r="D105" s="72"/>
      <c r="E105" s="73"/>
      <c r="F105" s="72"/>
      <c r="G105" s="72"/>
      <c r="H105" s="77"/>
    </row>
    <row r="106" spans="1:8" s="79" customFormat="1">
      <c r="A106" s="102"/>
      <c r="B106" s="102"/>
      <c r="C106" s="102"/>
      <c r="D106" s="102"/>
      <c r="E106" s="103"/>
      <c r="F106" s="342" t="s">
        <v>299</v>
      </c>
      <c r="G106" s="343"/>
      <c r="H106" s="300">
        <f>(+E104-B104)/B104</f>
        <v>-0.30992391174043959</v>
      </c>
    </row>
    <row r="107" spans="1:8" s="79" customFormat="1">
      <c r="A107" s="119"/>
      <c r="B107" s="120"/>
      <c r="C107" s="120"/>
      <c r="D107" s="121"/>
      <c r="E107" s="121"/>
      <c r="F107" s="121"/>
      <c r="G107" s="121"/>
      <c r="H107" s="121"/>
    </row>
  </sheetData>
  <mergeCells count="3">
    <mergeCell ref="E12:G12"/>
    <mergeCell ref="E62:G62"/>
    <mergeCell ref="F106:G106"/>
  </mergeCells>
  <pageMargins left="0.74791666666666701" right="0.27500000000000002" top="0.156944444444444" bottom="0.43263888888888902" header="0" footer="0"/>
  <pageSetup paperSize="9" firstPageNumber="0" orientation="portrait" useFirstPageNumber="1" horizontalDpi="300" verticalDpi="300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141"/>
  <sheetViews>
    <sheetView showGridLines="0" zoomScaleNormal="100" zoomScalePageLayoutView="120" workbookViewId="0">
      <selection activeCell="I1" sqref="I1"/>
    </sheetView>
  </sheetViews>
  <sheetFormatPr baseColWidth="10" defaultColWidth="11.42578125" defaultRowHeight="12.75"/>
  <cols>
    <col min="1" max="1" width="14" style="1" customWidth="1"/>
    <col min="2" max="2" width="13.42578125" style="1" customWidth="1"/>
    <col min="3" max="3" width="9.7109375" style="1" customWidth="1"/>
    <col min="4" max="4" width="11.140625" style="1" customWidth="1"/>
    <col min="5" max="6" width="9.7109375" style="1" customWidth="1"/>
    <col min="7" max="7" width="10.7109375" style="1" customWidth="1"/>
    <col min="8" max="8" width="9.7109375" style="1" customWidth="1"/>
    <col min="9" max="9" width="10.85546875" style="1" customWidth="1"/>
    <col min="10" max="16384" width="11.42578125" style="1"/>
  </cols>
  <sheetData>
    <row r="9" spans="1:9">
      <c r="A9" s="44"/>
      <c r="B9" s="20"/>
      <c r="C9" s="3"/>
      <c r="D9" s="3"/>
      <c r="E9" s="3"/>
      <c r="G9" s="18"/>
      <c r="H9" s="3"/>
      <c r="I9" s="3"/>
    </row>
    <row r="10" spans="1:9" ht="14.25" customHeight="1">
      <c r="A10" s="20" t="s">
        <v>339</v>
      </c>
      <c r="B10" s="20"/>
      <c r="C10" s="3"/>
      <c r="D10" s="3"/>
      <c r="E10" s="3"/>
      <c r="F10" s="18" t="str">
        <f>+CONCATENATE(MID(Principal!C11,1,14)," de ambas temporadas")</f>
        <v>Datos al 31/12 de ambas temporadas</v>
      </c>
      <c r="G10" s="3"/>
      <c r="H10" s="18"/>
      <c r="I10" s="3"/>
    </row>
    <row r="11" spans="1:9" s="43" customFormat="1" ht="12.75" customHeight="1">
      <c r="A11" s="45"/>
      <c r="B11" s="46"/>
      <c r="C11" s="47"/>
      <c r="D11" s="47"/>
      <c r="E11" s="47"/>
      <c r="F11" s="48"/>
      <c r="G11" s="47"/>
      <c r="H11" s="47"/>
      <c r="I11" s="47"/>
    </row>
    <row r="12" spans="1:9" ht="6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49" t="s">
        <v>258</v>
      </c>
      <c r="B13" s="50"/>
      <c r="C13" s="50"/>
      <c r="D13" s="51"/>
      <c r="E13" s="52"/>
      <c r="F13" s="301" t="s">
        <v>0</v>
      </c>
      <c r="G13" s="302"/>
      <c r="H13" s="302"/>
      <c r="I13" s="63" t="s">
        <v>259</v>
      </c>
    </row>
    <row r="14" spans="1:9">
      <c r="A14" s="53" t="s">
        <v>300</v>
      </c>
      <c r="B14" s="54" t="s">
        <v>260</v>
      </c>
      <c r="C14" s="55" t="s">
        <v>18</v>
      </c>
      <c r="D14" s="56" t="s">
        <v>19</v>
      </c>
      <c r="E14" s="57" t="s">
        <v>129</v>
      </c>
      <c r="F14" s="58" t="s">
        <v>18</v>
      </c>
      <c r="G14" s="58" t="s">
        <v>19</v>
      </c>
      <c r="H14" s="58" t="s">
        <v>129</v>
      </c>
      <c r="I14" s="64" t="s">
        <v>261</v>
      </c>
    </row>
    <row r="15" spans="1:9">
      <c r="A15" s="272" t="s">
        <v>301</v>
      </c>
      <c r="B15" s="273" t="s">
        <v>340</v>
      </c>
      <c r="C15" s="274">
        <v>10050</v>
      </c>
      <c r="D15" s="274">
        <v>12570</v>
      </c>
      <c r="E15" s="274">
        <v>10385</v>
      </c>
      <c r="F15" s="275">
        <v>3976</v>
      </c>
      <c r="G15" s="276">
        <v>13383</v>
      </c>
      <c r="H15" s="277">
        <v>10963</v>
      </c>
      <c r="I15" s="278">
        <f t="shared" ref="I15:I138" si="0">(+H15-E15)/E15</f>
        <v>5.5657197881559942E-2</v>
      </c>
    </row>
    <row r="16" spans="1:9">
      <c r="A16" s="308" t="s">
        <v>302</v>
      </c>
      <c r="B16" s="59" t="s">
        <v>292</v>
      </c>
      <c r="C16" s="60">
        <v>306</v>
      </c>
      <c r="D16" s="60">
        <v>18360</v>
      </c>
      <c r="E16" s="60">
        <v>461</v>
      </c>
      <c r="F16" s="309">
        <v>20</v>
      </c>
      <c r="G16" s="61">
        <v>20</v>
      </c>
      <c r="H16" s="62">
        <v>25</v>
      </c>
      <c r="I16" s="65">
        <f t="shared" si="0"/>
        <v>-0.94577006507592187</v>
      </c>
    </row>
    <row r="17" spans="1:9">
      <c r="A17" s="308"/>
      <c r="B17" s="59" t="s">
        <v>341</v>
      </c>
      <c r="C17" s="60">
        <v>6663</v>
      </c>
      <c r="D17" s="60">
        <v>399780</v>
      </c>
      <c r="E17" s="60">
        <v>10034</v>
      </c>
      <c r="F17" s="309">
        <v>7729</v>
      </c>
      <c r="G17" s="61">
        <v>463740</v>
      </c>
      <c r="H17" s="62">
        <v>11640</v>
      </c>
      <c r="I17" s="65">
        <f t="shared" si="0"/>
        <v>0.16005581024516644</v>
      </c>
    </row>
    <row r="18" spans="1:9">
      <c r="A18" s="316"/>
      <c r="B18" s="317" t="s">
        <v>346</v>
      </c>
      <c r="C18" s="318">
        <v>0</v>
      </c>
      <c r="D18" s="318">
        <v>0</v>
      </c>
      <c r="E18" s="318">
        <v>0</v>
      </c>
      <c r="F18" s="321">
        <v>36</v>
      </c>
      <c r="G18" s="319">
        <v>1800</v>
      </c>
      <c r="H18" s="322">
        <v>46</v>
      </c>
      <c r="I18" s="320"/>
    </row>
    <row r="19" spans="1:9">
      <c r="A19" s="272" t="s">
        <v>303</v>
      </c>
      <c r="B19" s="273" t="s">
        <v>342</v>
      </c>
      <c r="C19" s="274">
        <v>21</v>
      </c>
      <c r="D19" s="274">
        <v>2205</v>
      </c>
      <c r="E19" s="274">
        <v>24</v>
      </c>
      <c r="F19" s="275"/>
      <c r="G19" s="276"/>
      <c r="H19" s="277"/>
      <c r="I19" s="278">
        <f t="shared" si="0"/>
        <v>-1</v>
      </c>
    </row>
    <row r="20" spans="1:9">
      <c r="A20" s="272" t="s">
        <v>304</v>
      </c>
      <c r="B20" s="273" t="s">
        <v>343</v>
      </c>
      <c r="C20" s="274">
        <v>0</v>
      </c>
      <c r="D20" s="274">
        <v>0</v>
      </c>
      <c r="E20" s="274">
        <v>0</v>
      </c>
      <c r="F20" s="275">
        <v>0</v>
      </c>
      <c r="G20" s="276">
        <v>13</v>
      </c>
      <c r="H20" s="277">
        <v>365</v>
      </c>
      <c r="I20" s="278" t="s">
        <v>263</v>
      </c>
    </row>
    <row r="21" spans="1:9">
      <c r="A21" s="308" t="s">
        <v>305</v>
      </c>
      <c r="B21" s="59" t="s">
        <v>343</v>
      </c>
      <c r="C21" s="60">
        <v>0</v>
      </c>
      <c r="D21" s="60">
        <v>2</v>
      </c>
      <c r="E21" s="60">
        <v>46</v>
      </c>
      <c r="F21" s="309"/>
      <c r="G21" s="61"/>
      <c r="H21" s="62"/>
      <c r="I21" s="65">
        <f t="shared" si="0"/>
        <v>-1</v>
      </c>
    </row>
    <row r="22" spans="1:9">
      <c r="A22" s="308"/>
      <c r="B22" s="59" t="s">
        <v>269</v>
      </c>
      <c r="C22" s="60">
        <v>0</v>
      </c>
      <c r="D22" s="60">
        <v>0</v>
      </c>
      <c r="E22" s="60">
        <v>0</v>
      </c>
      <c r="F22" s="309">
        <v>0</v>
      </c>
      <c r="G22" s="61">
        <v>18</v>
      </c>
      <c r="H22" s="62">
        <v>500</v>
      </c>
      <c r="I22" s="65" t="s">
        <v>263</v>
      </c>
    </row>
    <row r="23" spans="1:9">
      <c r="A23" s="316"/>
      <c r="B23" s="317" t="s">
        <v>344</v>
      </c>
      <c r="C23" s="318">
        <v>0</v>
      </c>
      <c r="D23" s="318">
        <v>30</v>
      </c>
      <c r="E23" s="318">
        <v>702</v>
      </c>
      <c r="F23" s="321">
        <v>0</v>
      </c>
      <c r="G23" s="319">
        <v>30</v>
      </c>
      <c r="H23" s="322">
        <v>712</v>
      </c>
      <c r="I23" s="320">
        <f t="shared" si="0"/>
        <v>1.4245014245014245E-2</v>
      </c>
    </row>
    <row r="24" spans="1:9">
      <c r="A24" s="308" t="s">
        <v>306</v>
      </c>
      <c r="B24" s="59" t="s">
        <v>343</v>
      </c>
      <c r="C24" s="60">
        <v>1</v>
      </c>
      <c r="D24" s="60">
        <v>2132</v>
      </c>
      <c r="E24" s="60">
        <v>1254</v>
      </c>
      <c r="F24" s="309">
        <v>60</v>
      </c>
      <c r="G24" s="61">
        <v>98</v>
      </c>
      <c r="H24" s="62">
        <v>928</v>
      </c>
      <c r="I24" s="65">
        <f t="shared" si="0"/>
        <v>-0.25996810207336524</v>
      </c>
    </row>
    <row r="25" spans="1:9">
      <c r="A25" s="308"/>
      <c r="B25" s="59" t="s">
        <v>345</v>
      </c>
      <c r="C25" s="60">
        <v>0</v>
      </c>
      <c r="D25" s="60">
        <v>167460</v>
      </c>
      <c r="E25" s="60">
        <v>4931</v>
      </c>
      <c r="F25" s="309">
        <v>0</v>
      </c>
      <c r="G25" s="61">
        <v>327780</v>
      </c>
      <c r="H25" s="62">
        <v>9920</v>
      </c>
      <c r="I25" s="65">
        <f t="shared" si="0"/>
        <v>1.0117623200162238</v>
      </c>
    </row>
    <row r="26" spans="1:9">
      <c r="A26" s="308"/>
      <c r="B26" s="59" t="s">
        <v>286</v>
      </c>
      <c r="C26" s="60">
        <v>120</v>
      </c>
      <c r="D26" s="60">
        <v>6419</v>
      </c>
      <c r="E26" s="60">
        <v>128</v>
      </c>
      <c r="F26" s="309">
        <v>292</v>
      </c>
      <c r="G26" s="61">
        <v>15400</v>
      </c>
      <c r="H26" s="62">
        <v>296</v>
      </c>
      <c r="I26" s="65">
        <f t="shared" si="0"/>
        <v>1.3125</v>
      </c>
    </row>
    <row r="27" spans="1:9">
      <c r="A27" s="308"/>
      <c r="B27" s="59" t="s">
        <v>342</v>
      </c>
      <c r="C27" s="60">
        <v>255</v>
      </c>
      <c r="D27" s="60">
        <v>15750</v>
      </c>
      <c r="E27" s="60">
        <v>298</v>
      </c>
      <c r="F27" s="309">
        <v>853</v>
      </c>
      <c r="G27" s="61">
        <v>53214</v>
      </c>
      <c r="H27" s="62">
        <v>1089</v>
      </c>
      <c r="I27" s="65">
        <f t="shared" si="0"/>
        <v>2.6543624161073827</v>
      </c>
    </row>
    <row r="28" spans="1:9">
      <c r="A28" s="308"/>
      <c r="B28" s="59" t="s">
        <v>291</v>
      </c>
      <c r="C28" s="60">
        <v>0</v>
      </c>
      <c r="D28" s="60">
        <v>2000</v>
      </c>
      <c r="E28" s="60">
        <v>38</v>
      </c>
      <c r="F28" s="309"/>
      <c r="G28" s="61"/>
      <c r="H28" s="62"/>
      <c r="I28" s="65">
        <f t="shared" si="0"/>
        <v>-1</v>
      </c>
    </row>
    <row r="29" spans="1:9">
      <c r="A29" s="308"/>
      <c r="B29" s="59" t="s">
        <v>292</v>
      </c>
      <c r="C29" s="60">
        <v>60876</v>
      </c>
      <c r="D29" s="60">
        <v>973854</v>
      </c>
      <c r="E29" s="60">
        <v>79091</v>
      </c>
      <c r="F29" s="309">
        <v>39251</v>
      </c>
      <c r="G29" s="61">
        <v>692543</v>
      </c>
      <c r="H29" s="62">
        <v>50943</v>
      </c>
      <c r="I29" s="65">
        <f t="shared" si="0"/>
        <v>-0.35589384380017952</v>
      </c>
    </row>
    <row r="30" spans="1:9">
      <c r="A30" s="308"/>
      <c r="B30" s="59" t="s">
        <v>341</v>
      </c>
      <c r="C30" s="60">
        <v>34357</v>
      </c>
      <c r="D30" s="60">
        <v>1729959</v>
      </c>
      <c r="E30" s="60">
        <v>50202</v>
      </c>
      <c r="F30" s="309">
        <v>31904</v>
      </c>
      <c r="G30" s="61">
        <v>1552452</v>
      </c>
      <c r="H30" s="62">
        <v>46348</v>
      </c>
      <c r="I30" s="65">
        <f t="shared" si="0"/>
        <v>-7.6769849806780602E-2</v>
      </c>
    </row>
    <row r="31" spans="1:9">
      <c r="A31" s="308"/>
      <c r="B31" s="59" t="s">
        <v>468</v>
      </c>
      <c r="C31" s="60"/>
      <c r="D31" s="60"/>
      <c r="E31" s="60"/>
      <c r="F31" s="309">
        <v>0</v>
      </c>
      <c r="G31" s="61">
        <v>2</v>
      </c>
      <c r="H31" s="62">
        <v>45</v>
      </c>
      <c r="I31" s="65" t="s">
        <v>263</v>
      </c>
    </row>
    <row r="32" spans="1:9">
      <c r="A32" s="308"/>
      <c r="B32" s="59" t="s">
        <v>429</v>
      </c>
      <c r="C32" s="60">
        <v>0</v>
      </c>
      <c r="D32" s="60">
        <v>0</v>
      </c>
      <c r="E32" s="60">
        <v>0</v>
      </c>
      <c r="F32" s="309">
        <v>0</v>
      </c>
      <c r="G32" s="61">
        <v>2</v>
      </c>
      <c r="H32" s="62">
        <v>45</v>
      </c>
      <c r="I32" s="65" t="s">
        <v>263</v>
      </c>
    </row>
    <row r="33" spans="1:9">
      <c r="A33" s="308"/>
      <c r="B33" s="59" t="s">
        <v>346</v>
      </c>
      <c r="C33" s="60">
        <v>272</v>
      </c>
      <c r="D33" s="60">
        <v>12620</v>
      </c>
      <c r="E33" s="60">
        <v>346</v>
      </c>
      <c r="F33" s="309">
        <v>288</v>
      </c>
      <c r="G33" s="61">
        <v>14400</v>
      </c>
      <c r="H33" s="62">
        <v>371</v>
      </c>
      <c r="I33" s="65">
        <f t="shared" si="0"/>
        <v>7.2254335260115612E-2</v>
      </c>
    </row>
    <row r="34" spans="1:9">
      <c r="A34" s="316"/>
      <c r="B34" s="317" t="s">
        <v>344</v>
      </c>
      <c r="C34" s="318">
        <v>0</v>
      </c>
      <c r="D34" s="318">
        <v>0</v>
      </c>
      <c r="E34" s="318">
        <v>0</v>
      </c>
      <c r="F34" s="321">
        <v>0</v>
      </c>
      <c r="G34" s="319">
        <v>1</v>
      </c>
      <c r="H34" s="322">
        <v>26</v>
      </c>
      <c r="I34" s="320" t="s">
        <v>263</v>
      </c>
    </row>
    <row r="35" spans="1:9">
      <c r="A35" s="308" t="s">
        <v>307</v>
      </c>
      <c r="B35" s="59" t="s">
        <v>262</v>
      </c>
      <c r="C35" s="60">
        <v>0</v>
      </c>
      <c r="D35" s="60">
        <v>0</v>
      </c>
      <c r="E35" s="60">
        <v>0</v>
      </c>
      <c r="F35" s="309">
        <v>160</v>
      </c>
      <c r="G35" s="61">
        <v>160</v>
      </c>
      <c r="H35" s="62">
        <v>163</v>
      </c>
      <c r="I35" s="65" t="s">
        <v>263</v>
      </c>
    </row>
    <row r="36" spans="1:9">
      <c r="A36" s="308"/>
      <c r="B36" s="59" t="s">
        <v>347</v>
      </c>
      <c r="C36" s="60">
        <v>0</v>
      </c>
      <c r="D36" s="60">
        <v>0</v>
      </c>
      <c r="E36" s="60">
        <v>0</v>
      </c>
      <c r="F36" s="309">
        <v>0</v>
      </c>
      <c r="G36" s="61">
        <v>12</v>
      </c>
      <c r="H36" s="62">
        <v>135</v>
      </c>
      <c r="I36" s="65" t="s">
        <v>263</v>
      </c>
    </row>
    <row r="37" spans="1:9">
      <c r="A37" s="308"/>
      <c r="B37" s="59" t="s">
        <v>270</v>
      </c>
      <c r="C37" s="60">
        <v>0</v>
      </c>
      <c r="D37" s="60">
        <v>20</v>
      </c>
      <c r="E37" s="60">
        <v>412</v>
      </c>
      <c r="F37" s="309"/>
      <c r="G37" s="61"/>
      <c r="H37" s="62"/>
      <c r="I37" s="65">
        <f t="shared" si="0"/>
        <v>-1</v>
      </c>
    </row>
    <row r="38" spans="1:9">
      <c r="A38" s="308"/>
      <c r="B38" s="59" t="s">
        <v>343</v>
      </c>
      <c r="C38" s="60">
        <v>60</v>
      </c>
      <c r="D38" s="60">
        <v>60</v>
      </c>
      <c r="E38" s="60">
        <v>51</v>
      </c>
      <c r="F38" s="309"/>
      <c r="G38" s="61"/>
      <c r="H38" s="62"/>
      <c r="I38" s="65">
        <f t="shared" si="0"/>
        <v>-1</v>
      </c>
    </row>
    <row r="39" spans="1:9">
      <c r="A39" s="308"/>
      <c r="B39" s="59" t="s">
        <v>286</v>
      </c>
      <c r="C39" s="60">
        <v>21</v>
      </c>
      <c r="D39" s="60">
        <v>1169</v>
      </c>
      <c r="E39" s="60">
        <v>23</v>
      </c>
      <c r="F39" s="309"/>
      <c r="G39" s="61"/>
      <c r="H39" s="62"/>
      <c r="I39" s="65">
        <f t="shared" si="0"/>
        <v>-1</v>
      </c>
    </row>
    <row r="40" spans="1:9">
      <c r="A40" s="316"/>
      <c r="B40" s="317" t="s">
        <v>348</v>
      </c>
      <c r="C40" s="318">
        <v>0</v>
      </c>
      <c r="D40" s="318">
        <v>0</v>
      </c>
      <c r="E40" s="318">
        <v>0</v>
      </c>
      <c r="F40" s="321">
        <v>120</v>
      </c>
      <c r="G40" s="319">
        <v>120</v>
      </c>
      <c r="H40" s="322">
        <v>122</v>
      </c>
      <c r="I40" s="320" t="s">
        <v>263</v>
      </c>
    </row>
    <row r="41" spans="1:9">
      <c r="A41" s="272" t="s">
        <v>308</v>
      </c>
      <c r="B41" s="273" t="s">
        <v>341</v>
      </c>
      <c r="C41" s="274">
        <v>493</v>
      </c>
      <c r="D41" s="274">
        <v>29580</v>
      </c>
      <c r="E41" s="274">
        <v>742</v>
      </c>
      <c r="F41" s="275">
        <v>136</v>
      </c>
      <c r="G41" s="276">
        <v>8160</v>
      </c>
      <c r="H41" s="277">
        <v>205</v>
      </c>
      <c r="I41" s="278">
        <f t="shared" si="0"/>
        <v>-0.72371967654986524</v>
      </c>
    </row>
    <row r="42" spans="1:9">
      <c r="A42" s="308" t="s">
        <v>309</v>
      </c>
      <c r="B42" s="59" t="s">
        <v>340</v>
      </c>
      <c r="C42" s="60">
        <v>0</v>
      </c>
      <c r="D42" s="60">
        <v>147</v>
      </c>
      <c r="E42" s="60">
        <v>119</v>
      </c>
      <c r="F42" s="309"/>
      <c r="G42" s="61"/>
      <c r="H42" s="62"/>
      <c r="I42" s="65">
        <f t="shared" si="0"/>
        <v>-1</v>
      </c>
    </row>
    <row r="43" spans="1:9">
      <c r="A43" s="347"/>
      <c r="B43" s="317" t="s">
        <v>291</v>
      </c>
      <c r="C43" s="318">
        <v>0</v>
      </c>
      <c r="D43" s="318">
        <v>29835</v>
      </c>
      <c r="E43" s="318">
        <v>521</v>
      </c>
      <c r="F43" s="321">
        <v>0</v>
      </c>
      <c r="G43" s="319">
        <v>12713</v>
      </c>
      <c r="H43" s="322">
        <v>164</v>
      </c>
      <c r="I43" s="320">
        <f t="shared" si="0"/>
        <v>-0.68522072936660272</v>
      </c>
    </row>
    <row r="44" spans="1:9">
      <c r="A44" s="308" t="s">
        <v>310</v>
      </c>
      <c r="B44" s="59" t="s">
        <v>269</v>
      </c>
      <c r="C44" s="60">
        <v>0</v>
      </c>
      <c r="D44" s="60">
        <v>4995</v>
      </c>
      <c r="E44" s="60">
        <v>200</v>
      </c>
      <c r="F44" s="309"/>
      <c r="G44" s="61"/>
      <c r="H44" s="62"/>
      <c r="I44" s="65">
        <f t="shared" si="0"/>
        <v>-1</v>
      </c>
    </row>
    <row r="45" spans="1:9">
      <c r="A45" s="308"/>
      <c r="B45" s="59" t="s">
        <v>276</v>
      </c>
      <c r="C45" s="60">
        <v>0</v>
      </c>
      <c r="D45" s="60">
        <v>0</v>
      </c>
      <c r="E45" s="60">
        <v>0</v>
      </c>
      <c r="F45" s="309">
        <v>36</v>
      </c>
      <c r="G45" s="61">
        <v>144</v>
      </c>
      <c r="H45" s="62">
        <v>47</v>
      </c>
      <c r="I45" s="65" t="s">
        <v>263</v>
      </c>
    </row>
    <row r="46" spans="1:9">
      <c r="A46" s="308"/>
      <c r="B46" s="59" t="s">
        <v>283</v>
      </c>
      <c r="C46" s="60">
        <v>0</v>
      </c>
      <c r="D46" s="60">
        <v>11747</v>
      </c>
      <c r="E46" s="60">
        <v>416</v>
      </c>
      <c r="F46" s="309">
        <v>0</v>
      </c>
      <c r="G46" s="61">
        <v>961</v>
      </c>
      <c r="H46" s="62">
        <v>48</v>
      </c>
      <c r="I46" s="65">
        <f t="shared" si="0"/>
        <v>-0.88461538461538458</v>
      </c>
    </row>
    <row r="47" spans="1:9">
      <c r="A47" s="308"/>
      <c r="B47" s="59" t="s">
        <v>292</v>
      </c>
      <c r="C47" s="60">
        <v>820</v>
      </c>
      <c r="D47" s="60">
        <v>820</v>
      </c>
      <c r="E47" s="60">
        <v>1045</v>
      </c>
      <c r="F47" s="309"/>
      <c r="G47" s="61"/>
      <c r="H47" s="62"/>
      <c r="I47" s="65">
        <f t="shared" si="0"/>
        <v>-1</v>
      </c>
    </row>
    <row r="48" spans="1:9">
      <c r="A48" s="316"/>
      <c r="B48" s="317" t="s">
        <v>341</v>
      </c>
      <c r="C48" s="318">
        <v>136</v>
      </c>
      <c r="D48" s="318">
        <v>8160</v>
      </c>
      <c r="E48" s="318">
        <v>205</v>
      </c>
      <c r="F48" s="321"/>
      <c r="G48" s="319"/>
      <c r="H48" s="322"/>
      <c r="I48" s="320">
        <f t="shared" si="0"/>
        <v>-1</v>
      </c>
    </row>
    <row r="49" spans="1:9">
      <c r="A49" s="272" t="s">
        <v>311</v>
      </c>
      <c r="B49" s="273" t="s">
        <v>291</v>
      </c>
      <c r="C49" s="274">
        <v>0</v>
      </c>
      <c r="D49" s="274">
        <v>8600</v>
      </c>
      <c r="E49" s="274">
        <v>102</v>
      </c>
      <c r="F49" s="275"/>
      <c r="G49" s="276"/>
      <c r="H49" s="277"/>
      <c r="I49" s="278">
        <f t="shared" si="0"/>
        <v>-1</v>
      </c>
    </row>
    <row r="50" spans="1:9">
      <c r="A50" s="308" t="s">
        <v>312</v>
      </c>
      <c r="B50" s="59" t="s">
        <v>345</v>
      </c>
      <c r="C50" s="60">
        <v>0</v>
      </c>
      <c r="D50" s="60">
        <v>0</v>
      </c>
      <c r="E50" s="60">
        <v>0</v>
      </c>
      <c r="F50" s="309">
        <v>0</v>
      </c>
      <c r="G50" s="61">
        <v>9200</v>
      </c>
      <c r="H50" s="62">
        <v>460</v>
      </c>
      <c r="I50" s="65" t="s">
        <v>263</v>
      </c>
    </row>
    <row r="51" spans="1:9">
      <c r="A51" s="308"/>
      <c r="B51" s="59" t="s">
        <v>346</v>
      </c>
      <c r="C51" s="60">
        <v>18</v>
      </c>
      <c r="D51" s="60">
        <v>900</v>
      </c>
      <c r="E51" s="60">
        <v>23</v>
      </c>
      <c r="F51" s="309">
        <v>36</v>
      </c>
      <c r="G51" s="61">
        <v>1800</v>
      </c>
      <c r="H51" s="62">
        <v>46</v>
      </c>
      <c r="I51" s="65">
        <f t="shared" si="0"/>
        <v>1</v>
      </c>
    </row>
    <row r="52" spans="1:9">
      <c r="A52" s="316"/>
      <c r="B52" s="317" t="s">
        <v>344</v>
      </c>
      <c r="C52" s="318">
        <v>0</v>
      </c>
      <c r="D52" s="318">
        <v>84</v>
      </c>
      <c r="E52" s="318">
        <v>1993</v>
      </c>
      <c r="F52" s="321">
        <v>0</v>
      </c>
      <c r="G52" s="319">
        <v>72</v>
      </c>
      <c r="H52" s="322">
        <v>1721</v>
      </c>
      <c r="I52" s="320">
        <f t="shared" si="0"/>
        <v>-0.13647767185148019</v>
      </c>
    </row>
    <row r="53" spans="1:9">
      <c r="A53" s="308" t="s">
        <v>313</v>
      </c>
      <c r="B53" s="59" t="s">
        <v>340</v>
      </c>
      <c r="C53" s="60">
        <v>5075</v>
      </c>
      <c r="D53" s="60">
        <v>5345</v>
      </c>
      <c r="E53" s="60">
        <v>4269</v>
      </c>
      <c r="F53" s="309">
        <v>1380</v>
      </c>
      <c r="G53" s="61">
        <v>1380</v>
      </c>
      <c r="H53" s="62">
        <v>1091</v>
      </c>
      <c r="I53" s="65">
        <f t="shared" si="0"/>
        <v>-0.74443663621457012</v>
      </c>
    </row>
    <row r="54" spans="1:9">
      <c r="A54" s="316"/>
      <c r="B54" s="317" t="s">
        <v>343</v>
      </c>
      <c r="C54" s="318">
        <v>0</v>
      </c>
      <c r="D54" s="318">
        <v>0</v>
      </c>
      <c r="E54" s="318">
        <v>0</v>
      </c>
      <c r="F54" s="321">
        <v>0</v>
      </c>
      <c r="G54" s="319">
        <v>44</v>
      </c>
      <c r="H54" s="322">
        <v>1221</v>
      </c>
      <c r="I54" s="320" t="s">
        <v>263</v>
      </c>
    </row>
    <row r="55" spans="1:9">
      <c r="A55" s="308" t="s">
        <v>314</v>
      </c>
      <c r="B55" s="59" t="s">
        <v>347</v>
      </c>
      <c r="C55" s="60">
        <v>8</v>
      </c>
      <c r="D55" s="60">
        <v>8</v>
      </c>
      <c r="E55" s="60">
        <v>76</v>
      </c>
      <c r="F55" s="309">
        <v>0</v>
      </c>
      <c r="G55" s="61">
        <v>12</v>
      </c>
      <c r="H55" s="62">
        <v>135</v>
      </c>
      <c r="I55" s="65">
        <f t="shared" si="0"/>
        <v>0.77631578947368418</v>
      </c>
    </row>
    <row r="56" spans="1:9">
      <c r="A56" s="308"/>
      <c r="B56" s="59" t="s">
        <v>273</v>
      </c>
      <c r="C56" s="60">
        <v>0</v>
      </c>
      <c r="D56" s="60">
        <v>0</v>
      </c>
      <c r="E56" s="60">
        <v>0</v>
      </c>
      <c r="F56" s="309">
        <v>0</v>
      </c>
      <c r="G56" s="61">
        <v>559</v>
      </c>
      <c r="H56" s="62">
        <v>17</v>
      </c>
      <c r="I56" s="65" t="s">
        <v>263</v>
      </c>
    </row>
    <row r="57" spans="1:9">
      <c r="A57" s="308"/>
      <c r="B57" s="59" t="s">
        <v>283</v>
      </c>
      <c r="C57" s="60">
        <v>0</v>
      </c>
      <c r="D57" s="60">
        <v>0</v>
      </c>
      <c r="E57" s="60">
        <v>0</v>
      </c>
      <c r="F57" s="309">
        <v>0</v>
      </c>
      <c r="G57" s="61">
        <v>2</v>
      </c>
      <c r="H57" s="62">
        <v>47</v>
      </c>
      <c r="I57" s="65" t="s">
        <v>263</v>
      </c>
    </row>
    <row r="58" spans="1:9">
      <c r="A58" s="308"/>
      <c r="B58" s="59" t="s">
        <v>288</v>
      </c>
      <c r="C58" s="60">
        <v>0</v>
      </c>
      <c r="D58" s="60">
        <v>0</v>
      </c>
      <c r="E58" s="60">
        <v>0</v>
      </c>
      <c r="F58" s="309">
        <v>0</v>
      </c>
      <c r="G58" s="61">
        <v>1</v>
      </c>
      <c r="H58" s="62">
        <v>3</v>
      </c>
      <c r="I58" s="65" t="s">
        <v>263</v>
      </c>
    </row>
    <row r="59" spans="1:9">
      <c r="A59" s="308"/>
      <c r="B59" s="59" t="s">
        <v>400</v>
      </c>
      <c r="C59" s="60">
        <v>0</v>
      </c>
      <c r="D59" s="60">
        <v>20</v>
      </c>
      <c r="E59" s="60">
        <v>500</v>
      </c>
      <c r="F59" s="309"/>
      <c r="G59" s="61"/>
      <c r="H59" s="62"/>
      <c r="I59" s="65">
        <f t="shared" si="0"/>
        <v>-1</v>
      </c>
    </row>
    <row r="60" spans="1:9">
      <c r="A60" s="316"/>
      <c r="B60" s="317" t="s">
        <v>294</v>
      </c>
      <c r="C60" s="318">
        <v>0</v>
      </c>
      <c r="D60" s="318">
        <v>600</v>
      </c>
      <c r="E60" s="318">
        <v>18</v>
      </c>
      <c r="F60" s="321"/>
      <c r="G60" s="319"/>
      <c r="H60" s="322"/>
      <c r="I60" s="320">
        <f t="shared" si="0"/>
        <v>-1</v>
      </c>
    </row>
    <row r="61" spans="1:9">
      <c r="A61" s="308" t="s">
        <v>315</v>
      </c>
      <c r="B61" s="271" t="s">
        <v>286</v>
      </c>
      <c r="C61" s="60">
        <v>0</v>
      </c>
      <c r="D61" s="60">
        <v>0</v>
      </c>
      <c r="E61" s="60">
        <v>0</v>
      </c>
      <c r="F61" s="309">
        <v>84</v>
      </c>
      <c r="G61" s="61">
        <v>4704</v>
      </c>
      <c r="H61" s="62">
        <v>95</v>
      </c>
      <c r="I61" s="65" t="s">
        <v>263</v>
      </c>
    </row>
    <row r="62" spans="1:9">
      <c r="A62" s="308"/>
      <c r="B62" s="271" t="s">
        <v>342</v>
      </c>
      <c r="C62" s="60">
        <v>0</v>
      </c>
      <c r="D62" s="60">
        <v>0</v>
      </c>
      <c r="E62" s="60">
        <v>0</v>
      </c>
      <c r="F62" s="309">
        <v>40</v>
      </c>
      <c r="G62" s="61">
        <v>2708</v>
      </c>
      <c r="H62" s="62">
        <v>50</v>
      </c>
      <c r="I62" s="65" t="s">
        <v>263</v>
      </c>
    </row>
    <row r="63" spans="1:9">
      <c r="A63" s="316"/>
      <c r="B63" s="317" t="s">
        <v>344</v>
      </c>
      <c r="C63" s="318">
        <v>0</v>
      </c>
      <c r="D63" s="318">
        <v>45</v>
      </c>
      <c r="E63" s="318">
        <v>1066</v>
      </c>
      <c r="F63" s="321"/>
      <c r="G63" s="319"/>
      <c r="H63" s="322"/>
      <c r="I63" s="320">
        <f t="shared" si="0"/>
        <v>-1</v>
      </c>
    </row>
    <row r="64" spans="1:9">
      <c r="A64" s="308" t="s">
        <v>349</v>
      </c>
      <c r="B64" s="59" t="s">
        <v>343</v>
      </c>
      <c r="C64" s="60">
        <v>0</v>
      </c>
      <c r="D64" s="60">
        <v>0</v>
      </c>
      <c r="E64" s="60">
        <v>0</v>
      </c>
      <c r="F64" s="309">
        <v>0</v>
      </c>
      <c r="G64" s="61">
        <v>20</v>
      </c>
      <c r="H64" s="62">
        <v>410</v>
      </c>
      <c r="I64" s="65" t="s">
        <v>263</v>
      </c>
    </row>
    <row r="65" spans="1:9">
      <c r="A65" s="308"/>
      <c r="B65" s="59" t="s">
        <v>350</v>
      </c>
      <c r="C65" s="60">
        <v>0</v>
      </c>
      <c r="D65" s="60">
        <v>0</v>
      </c>
      <c r="E65" s="60">
        <v>0</v>
      </c>
      <c r="F65" s="309">
        <v>18</v>
      </c>
      <c r="G65" s="61">
        <v>72</v>
      </c>
      <c r="H65" s="62">
        <v>22</v>
      </c>
      <c r="I65" s="65" t="s">
        <v>263</v>
      </c>
    </row>
    <row r="66" spans="1:9">
      <c r="A66" s="308"/>
      <c r="B66" s="59" t="s">
        <v>356</v>
      </c>
      <c r="C66" s="60">
        <v>0</v>
      </c>
      <c r="D66" s="60">
        <v>0</v>
      </c>
      <c r="E66" s="60">
        <v>0</v>
      </c>
      <c r="F66" s="309">
        <v>68</v>
      </c>
      <c r="G66" s="61">
        <v>68</v>
      </c>
      <c r="H66" s="62">
        <v>110</v>
      </c>
      <c r="I66" s="65" t="s">
        <v>263</v>
      </c>
    </row>
    <row r="67" spans="1:9">
      <c r="A67" s="308"/>
      <c r="B67" s="59" t="s">
        <v>286</v>
      </c>
      <c r="C67" s="60">
        <v>20</v>
      </c>
      <c r="D67" s="60">
        <v>1134</v>
      </c>
      <c r="E67" s="60">
        <v>22</v>
      </c>
      <c r="F67" s="309">
        <v>210</v>
      </c>
      <c r="G67" s="61">
        <v>11466</v>
      </c>
      <c r="H67" s="62">
        <v>226</v>
      </c>
      <c r="I67" s="65">
        <f t="shared" si="0"/>
        <v>9.2727272727272734</v>
      </c>
    </row>
    <row r="68" spans="1:9">
      <c r="A68" s="308"/>
      <c r="B68" s="59" t="s">
        <v>395</v>
      </c>
      <c r="C68" s="60">
        <v>0</v>
      </c>
      <c r="D68" s="60">
        <v>2</v>
      </c>
      <c r="E68" s="60">
        <v>50</v>
      </c>
      <c r="F68" s="309"/>
      <c r="G68" s="61"/>
      <c r="H68" s="62"/>
      <c r="I68" s="65">
        <f t="shared" si="0"/>
        <v>-1</v>
      </c>
    </row>
    <row r="69" spans="1:9">
      <c r="A69" s="308"/>
      <c r="B69" s="59" t="s">
        <v>342</v>
      </c>
      <c r="C69" s="60">
        <v>21</v>
      </c>
      <c r="D69" s="60">
        <v>2205</v>
      </c>
      <c r="E69" s="60">
        <v>24</v>
      </c>
      <c r="F69" s="309">
        <v>80</v>
      </c>
      <c r="G69" s="61">
        <v>6244</v>
      </c>
      <c r="H69" s="62">
        <v>101</v>
      </c>
      <c r="I69" s="65">
        <f t="shared" si="0"/>
        <v>3.2083333333333335</v>
      </c>
    </row>
    <row r="70" spans="1:9">
      <c r="A70" s="308"/>
      <c r="B70" s="271" t="s">
        <v>408</v>
      </c>
      <c r="C70" s="60">
        <v>0</v>
      </c>
      <c r="D70" s="60">
        <v>0</v>
      </c>
      <c r="E70" s="60">
        <v>0</v>
      </c>
      <c r="F70" s="309">
        <v>200</v>
      </c>
      <c r="G70" s="61">
        <v>800</v>
      </c>
      <c r="H70" s="62">
        <v>193</v>
      </c>
      <c r="I70" s="65" t="s">
        <v>263</v>
      </c>
    </row>
    <row r="71" spans="1:9">
      <c r="A71" s="308"/>
      <c r="B71" s="59" t="s">
        <v>344</v>
      </c>
      <c r="C71" s="60">
        <v>0</v>
      </c>
      <c r="D71" s="60">
        <v>30</v>
      </c>
      <c r="E71" s="60">
        <v>716</v>
      </c>
      <c r="F71" s="309">
        <v>0</v>
      </c>
      <c r="G71" s="61">
        <v>308</v>
      </c>
      <c r="H71" s="62">
        <v>7313</v>
      </c>
      <c r="I71" s="65">
        <f t="shared" si="0"/>
        <v>9.2136871508379894</v>
      </c>
    </row>
    <row r="72" spans="1:9">
      <c r="A72" s="316"/>
      <c r="B72" s="317" t="s">
        <v>298</v>
      </c>
      <c r="C72" s="318">
        <v>100</v>
      </c>
      <c r="D72" s="318">
        <v>160</v>
      </c>
      <c r="E72" s="318">
        <v>85</v>
      </c>
      <c r="F72" s="321">
        <v>202</v>
      </c>
      <c r="G72" s="319">
        <v>400</v>
      </c>
      <c r="H72" s="322">
        <v>210</v>
      </c>
      <c r="I72" s="320">
        <f t="shared" si="0"/>
        <v>1.4705882352941178</v>
      </c>
    </row>
    <row r="73" spans="1:9">
      <c r="A73" s="308" t="s">
        <v>317</v>
      </c>
      <c r="B73" s="59" t="s">
        <v>269</v>
      </c>
      <c r="C73" s="60">
        <v>0</v>
      </c>
      <c r="D73" s="60">
        <v>11</v>
      </c>
      <c r="E73" s="60">
        <v>233</v>
      </c>
      <c r="F73" s="309">
        <v>0</v>
      </c>
      <c r="G73" s="61">
        <v>11</v>
      </c>
      <c r="H73" s="62">
        <v>306</v>
      </c>
      <c r="I73" s="65">
        <f t="shared" si="0"/>
        <v>0.31330472103004292</v>
      </c>
    </row>
    <row r="74" spans="1:9">
      <c r="A74" s="308"/>
      <c r="B74" s="59" t="s">
        <v>270</v>
      </c>
      <c r="C74" s="60">
        <v>0</v>
      </c>
      <c r="D74" s="60">
        <v>34</v>
      </c>
      <c r="E74" s="60">
        <v>718</v>
      </c>
      <c r="F74" s="309">
        <v>0</v>
      </c>
      <c r="G74" s="61">
        <v>10</v>
      </c>
      <c r="H74" s="62">
        <v>277</v>
      </c>
      <c r="I74" s="65">
        <f t="shared" si="0"/>
        <v>-0.61420612813370479</v>
      </c>
    </row>
    <row r="75" spans="1:9">
      <c r="A75" s="308"/>
      <c r="B75" s="59" t="s">
        <v>343</v>
      </c>
      <c r="C75" s="60">
        <v>0</v>
      </c>
      <c r="D75" s="60">
        <v>0</v>
      </c>
      <c r="E75" s="60">
        <v>0</v>
      </c>
      <c r="F75" s="309">
        <v>0</v>
      </c>
      <c r="G75" s="61">
        <v>9</v>
      </c>
      <c r="H75" s="62">
        <v>252</v>
      </c>
      <c r="I75" s="65" t="s">
        <v>263</v>
      </c>
    </row>
    <row r="76" spans="1:9">
      <c r="A76" s="308"/>
      <c r="B76" s="59" t="s">
        <v>283</v>
      </c>
      <c r="C76" s="60">
        <v>0</v>
      </c>
      <c r="D76" s="60">
        <v>20</v>
      </c>
      <c r="E76" s="60">
        <v>498</v>
      </c>
      <c r="F76" s="309"/>
      <c r="G76" s="61"/>
      <c r="H76" s="62"/>
      <c r="I76" s="65">
        <f t="shared" si="0"/>
        <v>-1</v>
      </c>
    </row>
    <row r="77" spans="1:9">
      <c r="A77" s="316"/>
      <c r="B77" s="317" t="s">
        <v>292</v>
      </c>
      <c r="C77" s="318">
        <v>15838</v>
      </c>
      <c r="D77" s="318">
        <v>223090</v>
      </c>
      <c r="E77" s="318">
        <v>20690</v>
      </c>
      <c r="F77" s="321">
        <v>240</v>
      </c>
      <c r="G77" s="319">
        <v>240</v>
      </c>
      <c r="H77" s="322">
        <v>306</v>
      </c>
      <c r="I77" s="320">
        <f t="shared" si="0"/>
        <v>-0.98521024649589173</v>
      </c>
    </row>
    <row r="78" spans="1:9">
      <c r="A78" s="272" t="s">
        <v>318</v>
      </c>
      <c r="B78" s="273" t="s">
        <v>342</v>
      </c>
      <c r="C78" s="274">
        <v>101</v>
      </c>
      <c r="D78" s="274">
        <v>6236</v>
      </c>
      <c r="E78" s="274">
        <v>126</v>
      </c>
      <c r="F78" s="275"/>
      <c r="G78" s="276"/>
      <c r="H78" s="277"/>
      <c r="I78" s="278">
        <f t="shared" si="0"/>
        <v>-1</v>
      </c>
    </row>
    <row r="79" spans="1:9">
      <c r="A79" s="308" t="s">
        <v>319</v>
      </c>
      <c r="B79" s="59" t="s">
        <v>282</v>
      </c>
      <c r="C79" s="60">
        <v>20</v>
      </c>
      <c r="D79" s="60">
        <v>15200</v>
      </c>
      <c r="E79" s="60">
        <v>23</v>
      </c>
      <c r="F79" s="309">
        <v>19</v>
      </c>
      <c r="G79" s="61">
        <v>9405</v>
      </c>
      <c r="H79" s="62">
        <v>20</v>
      </c>
      <c r="I79" s="65">
        <f t="shared" si="0"/>
        <v>-0.13043478260869565</v>
      </c>
    </row>
    <row r="80" spans="1:9">
      <c r="A80" s="308"/>
      <c r="B80" s="59" t="s">
        <v>288</v>
      </c>
      <c r="C80" s="60">
        <v>21</v>
      </c>
      <c r="D80" s="60">
        <v>1155</v>
      </c>
      <c r="E80" s="60">
        <v>23</v>
      </c>
      <c r="F80" s="309">
        <v>0</v>
      </c>
      <c r="G80" s="61">
        <v>1</v>
      </c>
      <c r="H80" s="62">
        <v>3</v>
      </c>
      <c r="I80" s="65">
        <f t="shared" si="0"/>
        <v>-0.86956521739130432</v>
      </c>
    </row>
    <row r="81" spans="1:9">
      <c r="A81" s="308"/>
      <c r="B81" s="59" t="s">
        <v>286</v>
      </c>
      <c r="C81" s="60">
        <v>0</v>
      </c>
      <c r="D81" s="60">
        <v>0</v>
      </c>
      <c r="E81" s="60">
        <v>0</v>
      </c>
      <c r="F81" s="309"/>
      <c r="G81" s="61"/>
      <c r="H81" s="62"/>
      <c r="I81" s="65" t="s">
        <v>263</v>
      </c>
    </row>
    <row r="82" spans="1:9">
      <c r="A82" s="316"/>
      <c r="B82" s="317" t="s">
        <v>344</v>
      </c>
      <c r="C82" s="318">
        <v>0</v>
      </c>
      <c r="D82" s="318">
        <v>0</v>
      </c>
      <c r="E82" s="318">
        <v>0</v>
      </c>
      <c r="F82" s="321">
        <v>0</v>
      </c>
      <c r="G82" s="319">
        <v>20</v>
      </c>
      <c r="H82" s="322">
        <v>478</v>
      </c>
      <c r="I82" s="320" t="s">
        <v>263</v>
      </c>
    </row>
    <row r="83" spans="1:9">
      <c r="A83" s="272" t="s">
        <v>320</v>
      </c>
      <c r="B83" s="273" t="s">
        <v>350</v>
      </c>
      <c r="C83" s="274">
        <v>0</v>
      </c>
      <c r="D83" s="274">
        <v>0</v>
      </c>
      <c r="E83" s="274">
        <v>0</v>
      </c>
      <c r="F83" s="275">
        <v>36</v>
      </c>
      <c r="G83" s="276">
        <v>36</v>
      </c>
      <c r="H83" s="277">
        <v>58</v>
      </c>
      <c r="I83" s="278" t="s">
        <v>263</v>
      </c>
    </row>
    <row r="84" spans="1:9">
      <c r="A84" s="308" t="s">
        <v>321</v>
      </c>
      <c r="B84" s="59" t="s">
        <v>343</v>
      </c>
      <c r="C84" s="60">
        <v>0</v>
      </c>
      <c r="D84" s="60">
        <v>10</v>
      </c>
      <c r="E84" s="60">
        <v>242</v>
      </c>
      <c r="F84" s="309">
        <v>0</v>
      </c>
      <c r="G84" s="61">
        <v>9</v>
      </c>
      <c r="H84" s="62">
        <v>220</v>
      </c>
      <c r="I84" s="65">
        <f t="shared" si="0"/>
        <v>-9.0909090909090912E-2</v>
      </c>
    </row>
    <row r="85" spans="1:9">
      <c r="A85" s="308"/>
      <c r="B85" s="59" t="s">
        <v>351</v>
      </c>
      <c r="C85" s="60">
        <v>0</v>
      </c>
      <c r="D85" s="60">
        <v>0</v>
      </c>
      <c r="E85" s="60">
        <v>0</v>
      </c>
      <c r="F85" s="309">
        <v>1</v>
      </c>
      <c r="G85" s="61">
        <v>1</v>
      </c>
      <c r="H85" s="62">
        <v>2</v>
      </c>
      <c r="I85" s="65" t="s">
        <v>263</v>
      </c>
    </row>
    <row r="86" spans="1:9">
      <c r="A86" s="308"/>
      <c r="B86" s="59" t="s">
        <v>467</v>
      </c>
      <c r="C86" s="60">
        <v>0</v>
      </c>
      <c r="D86" s="60">
        <v>0</v>
      </c>
      <c r="E86" s="60">
        <v>0</v>
      </c>
      <c r="F86" s="309">
        <v>0</v>
      </c>
      <c r="G86" s="61">
        <v>1</v>
      </c>
      <c r="H86" s="62">
        <v>2</v>
      </c>
      <c r="I86" s="65" t="s">
        <v>263</v>
      </c>
    </row>
    <row r="87" spans="1:9">
      <c r="A87" s="308"/>
      <c r="B87" s="59" t="s">
        <v>289</v>
      </c>
      <c r="C87" s="60">
        <v>0</v>
      </c>
      <c r="D87" s="60">
        <v>2764</v>
      </c>
      <c r="E87" s="60">
        <v>28</v>
      </c>
      <c r="F87" s="309">
        <v>0</v>
      </c>
      <c r="G87" s="61">
        <v>2269</v>
      </c>
      <c r="H87" s="62">
        <v>23</v>
      </c>
      <c r="I87" s="65">
        <f t="shared" si="0"/>
        <v>-0.17857142857142858</v>
      </c>
    </row>
    <row r="88" spans="1:9">
      <c r="A88" s="308"/>
      <c r="B88" s="59" t="s">
        <v>342</v>
      </c>
      <c r="C88" s="60">
        <v>42</v>
      </c>
      <c r="D88" s="60">
        <v>4410</v>
      </c>
      <c r="E88" s="60">
        <v>49</v>
      </c>
      <c r="F88" s="309">
        <v>162</v>
      </c>
      <c r="G88" s="61">
        <v>14636</v>
      </c>
      <c r="H88" s="62">
        <v>194</v>
      </c>
      <c r="I88" s="65">
        <f t="shared" si="0"/>
        <v>2.9591836734693877</v>
      </c>
    </row>
    <row r="89" spans="1:9">
      <c r="A89" s="316"/>
      <c r="B89" s="317" t="s">
        <v>298</v>
      </c>
      <c r="C89" s="318">
        <v>560</v>
      </c>
      <c r="D89" s="318">
        <v>560</v>
      </c>
      <c r="E89" s="318">
        <v>266</v>
      </c>
      <c r="F89" s="321"/>
      <c r="G89" s="319"/>
      <c r="H89" s="322"/>
      <c r="I89" s="320">
        <f t="shared" si="0"/>
        <v>-1</v>
      </c>
    </row>
    <row r="90" spans="1:9">
      <c r="A90" s="308" t="s">
        <v>322</v>
      </c>
      <c r="B90" s="59" t="s">
        <v>353</v>
      </c>
      <c r="C90" s="60">
        <v>90</v>
      </c>
      <c r="D90" s="60">
        <v>90</v>
      </c>
      <c r="E90" s="60">
        <v>119</v>
      </c>
      <c r="F90" s="309"/>
      <c r="G90" s="61"/>
      <c r="H90" s="62"/>
      <c r="I90" s="65">
        <f t="shared" si="0"/>
        <v>-1</v>
      </c>
    </row>
    <row r="91" spans="1:9">
      <c r="A91" s="316"/>
      <c r="B91" s="317" t="s">
        <v>278</v>
      </c>
      <c r="C91" s="318">
        <v>0</v>
      </c>
      <c r="D91" s="318">
        <v>0</v>
      </c>
      <c r="E91" s="318">
        <v>0</v>
      </c>
      <c r="F91" s="321">
        <v>18</v>
      </c>
      <c r="G91" s="319">
        <v>72</v>
      </c>
      <c r="H91" s="322">
        <v>24</v>
      </c>
      <c r="I91" s="320" t="s">
        <v>263</v>
      </c>
    </row>
    <row r="92" spans="1:9">
      <c r="A92" s="272" t="s">
        <v>323</v>
      </c>
      <c r="B92" s="273" t="s">
        <v>340</v>
      </c>
      <c r="C92" s="274">
        <v>660</v>
      </c>
      <c r="D92" s="274">
        <v>1560</v>
      </c>
      <c r="E92" s="274">
        <v>1297</v>
      </c>
      <c r="F92" s="275"/>
      <c r="G92" s="276"/>
      <c r="H92" s="277"/>
      <c r="I92" s="278">
        <f t="shared" si="0"/>
        <v>-1</v>
      </c>
    </row>
    <row r="93" spans="1:9">
      <c r="A93" s="272" t="s">
        <v>352</v>
      </c>
      <c r="B93" s="273" t="s">
        <v>353</v>
      </c>
      <c r="C93" s="274">
        <v>75</v>
      </c>
      <c r="D93" s="274">
        <v>176</v>
      </c>
      <c r="E93" s="274">
        <v>3930</v>
      </c>
      <c r="F93" s="275"/>
      <c r="G93" s="276"/>
      <c r="H93" s="277"/>
      <c r="I93" s="278">
        <f t="shared" si="0"/>
        <v>-1</v>
      </c>
    </row>
    <row r="94" spans="1:9">
      <c r="A94" s="272" t="s">
        <v>354</v>
      </c>
      <c r="B94" s="273" t="s">
        <v>343</v>
      </c>
      <c r="C94" s="274">
        <v>0</v>
      </c>
      <c r="D94" s="274">
        <v>0</v>
      </c>
      <c r="E94" s="274">
        <v>0</v>
      </c>
      <c r="F94" s="275">
        <v>0</v>
      </c>
      <c r="G94" s="276">
        <v>9</v>
      </c>
      <c r="H94" s="277">
        <v>252</v>
      </c>
      <c r="I94" s="278" t="s">
        <v>263</v>
      </c>
    </row>
    <row r="95" spans="1:9">
      <c r="A95" s="272" t="s">
        <v>285</v>
      </c>
      <c r="B95" s="273" t="s">
        <v>466</v>
      </c>
      <c r="C95" s="274">
        <v>0</v>
      </c>
      <c r="D95" s="274">
        <v>0</v>
      </c>
      <c r="E95" s="274">
        <v>0</v>
      </c>
      <c r="F95" s="275">
        <v>0</v>
      </c>
      <c r="G95" s="276">
        <v>36</v>
      </c>
      <c r="H95" s="277">
        <v>890</v>
      </c>
      <c r="I95" s="278" t="s">
        <v>263</v>
      </c>
    </row>
    <row r="96" spans="1:9">
      <c r="A96" s="279" t="s">
        <v>326</v>
      </c>
      <c r="B96" s="273" t="s">
        <v>292</v>
      </c>
      <c r="C96" s="274">
        <v>800</v>
      </c>
      <c r="D96" s="274">
        <v>800</v>
      </c>
      <c r="E96" s="274">
        <v>1019</v>
      </c>
      <c r="F96" s="275"/>
      <c r="G96" s="276"/>
      <c r="H96" s="277"/>
      <c r="I96" s="278">
        <f t="shared" si="0"/>
        <v>-1</v>
      </c>
    </row>
    <row r="97" spans="1:9">
      <c r="A97" s="308" t="s">
        <v>327</v>
      </c>
      <c r="B97" s="59" t="s">
        <v>275</v>
      </c>
      <c r="C97" s="60">
        <v>0</v>
      </c>
      <c r="D97" s="60">
        <v>0</v>
      </c>
      <c r="E97" s="60">
        <v>0</v>
      </c>
      <c r="F97" s="309">
        <v>144</v>
      </c>
      <c r="G97" s="61">
        <v>5322</v>
      </c>
      <c r="H97" s="62">
        <v>141</v>
      </c>
      <c r="I97" s="65" t="s">
        <v>263</v>
      </c>
    </row>
    <row r="98" spans="1:9">
      <c r="A98" s="308"/>
      <c r="B98" s="271" t="s">
        <v>276</v>
      </c>
      <c r="C98" s="60">
        <v>0</v>
      </c>
      <c r="D98" s="60">
        <v>0</v>
      </c>
      <c r="E98" s="60">
        <v>0</v>
      </c>
      <c r="F98" s="309">
        <v>108</v>
      </c>
      <c r="G98" s="61">
        <v>3846</v>
      </c>
      <c r="H98" s="62">
        <v>109</v>
      </c>
      <c r="I98" s="65" t="s">
        <v>263</v>
      </c>
    </row>
    <row r="99" spans="1:9">
      <c r="A99" s="308"/>
      <c r="B99" s="59" t="s">
        <v>278</v>
      </c>
      <c r="C99" s="60">
        <v>0</v>
      </c>
      <c r="D99" s="60">
        <v>0</v>
      </c>
      <c r="E99" s="60">
        <v>0</v>
      </c>
      <c r="F99" s="309">
        <v>18</v>
      </c>
      <c r="G99" s="61">
        <v>1593</v>
      </c>
      <c r="H99" s="62">
        <v>16</v>
      </c>
      <c r="I99" s="65" t="s">
        <v>263</v>
      </c>
    </row>
    <row r="100" spans="1:9">
      <c r="A100" s="316"/>
      <c r="B100" s="348" t="s">
        <v>285</v>
      </c>
      <c r="C100" s="318">
        <v>0</v>
      </c>
      <c r="D100" s="318">
        <v>0</v>
      </c>
      <c r="E100" s="318">
        <v>0</v>
      </c>
      <c r="F100" s="321">
        <v>0</v>
      </c>
      <c r="G100" s="319">
        <v>12</v>
      </c>
      <c r="H100" s="322">
        <v>200</v>
      </c>
      <c r="I100" s="320" t="s">
        <v>263</v>
      </c>
    </row>
    <row r="101" spans="1:9">
      <c r="A101" s="272" t="s">
        <v>328</v>
      </c>
      <c r="B101" s="273" t="s">
        <v>343</v>
      </c>
      <c r="C101" s="274">
        <v>0</v>
      </c>
      <c r="D101" s="274">
        <v>29</v>
      </c>
      <c r="E101" s="274">
        <v>510</v>
      </c>
      <c r="F101" s="275"/>
      <c r="G101" s="276"/>
      <c r="H101" s="277"/>
      <c r="I101" s="278">
        <f t="shared" si="0"/>
        <v>-1</v>
      </c>
    </row>
    <row r="102" spans="1:9">
      <c r="A102" s="308" t="s">
        <v>329</v>
      </c>
      <c r="B102" s="59" t="s">
        <v>343</v>
      </c>
      <c r="C102" s="60">
        <v>0</v>
      </c>
      <c r="D102" s="60">
        <v>1235</v>
      </c>
      <c r="E102" s="60">
        <v>28</v>
      </c>
      <c r="F102" s="309">
        <v>0</v>
      </c>
      <c r="G102" s="61">
        <v>460</v>
      </c>
      <c r="H102" s="62">
        <v>23</v>
      </c>
      <c r="I102" s="65">
        <f t="shared" si="0"/>
        <v>-0.17857142857142858</v>
      </c>
    </row>
    <row r="103" spans="1:9">
      <c r="A103" s="308"/>
      <c r="B103" s="59" t="s">
        <v>341</v>
      </c>
      <c r="C103" s="60">
        <v>731</v>
      </c>
      <c r="D103" s="60">
        <v>43860</v>
      </c>
      <c r="E103" s="60">
        <v>1101</v>
      </c>
      <c r="F103" s="309">
        <v>749</v>
      </c>
      <c r="G103" s="61">
        <v>44940</v>
      </c>
      <c r="H103" s="62">
        <v>1128</v>
      </c>
      <c r="I103" s="65">
        <f t="shared" si="0"/>
        <v>2.4523160762942781E-2</v>
      </c>
    </row>
    <row r="104" spans="1:9">
      <c r="A104" s="316"/>
      <c r="B104" s="317" t="s">
        <v>346</v>
      </c>
      <c r="C104" s="318">
        <v>36</v>
      </c>
      <c r="D104" s="318">
        <v>1800</v>
      </c>
      <c r="E104" s="318">
        <v>46</v>
      </c>
      <c r="F104" s="321">
        <v>54</v>
      </c>
      <c r="G104" s="319">
        <v>2700</v>
      </c>
      <c r="H104" s="322">
        <v>69</v>
      </c>
      <c r="I104" s="320">
        <f t="shared" si="0"/>
        <v>0.5</v>
      </c>
    </row>
    <row r="105" spans="1:9">
      <c r="A105" s="272" t="s">
        <v>330</v>
      </c>
      <c r="B105" s="273" t="s">
        <v>342</v>
      </c>
      <c r="C105" s="274">
        <v>0</v>
      </c>
      <c r="D105" s="274">
        <v>0</v>
      </c>
      <c r="E105" s="274">
        <v>0</v>
      </c>
      <c r="F105" s="275">
        <v>21</v>
      </c>
      <c r="G105" s="276">
        <v>2205</v>
      </c>
      <c r="H105" s="277">
        <v>24</v>
      </c>
      <c r="I105" s="278" t="s">
        <v>263</v>
      </c>
    </row>
    <row r="106" spans="1:9">
      <c r="A106" s="272" t="s">
        <v>447</v>
      </c>
      <c r="B106" s="273" t="s">
        <v>343</v>
      </c>
      <c r="C106" s="274">
        <v>0</v>
      </c>
      <c r="D106" s="274">
        <v>1150</v>
      </c>
      <c r="E106" s="274">
        <v>24</v>
      </c>
      <c r="F106" s="275"/>
      <c r="G106" s="276"/>
      <c r="H106" s="277"/>
      <c r="I106" s="278">
        <f t="shared" si="0"/>
        <v>-1</v>
      </c>
    </row>
    <row r="107" spans="1:9">
      <c r="A107" s="272" t="s">
        <v>331</v>
      </c>
      <c r="B107" s="273" t="s">
        <v>342</v>
      </c>
      <c r="C107" s="274">
        <v>21</v>
      </c>
      <c r="D107" s="274">
        <v>2205</v>
      </c>
      <c r="E107" s="274">
        <v>24</v>
      </c>
      <c r="F107" s="275"/>
      <c r="G107" s="276"/>
      <c r="H107" s="277"/>
      <c r="I107" s="278">
        <f t="shared" si="0"/>
        <v>-1</v>
      </c>
    </row>
    <row r="108" spans="1:9">
      <c r="A108" s="308" t="s">
        <v>332</v>
      </c>
      <c r="B108" s="59" t="s">
        <v>343</v>
      </c>
      <c r="C108" s="60">
        <v>0</v>
      </c>
      <c r="D108" s="60">
        <v>21139</v>
      </c>
      <c r="E108" s="60">
        <v>704</v>
      </c>
      <c r="F108" s="309">
        <v>0</v>
      </c>
      <c r="G108" s="61">
        <v>10219</v>
      </c>
      <c r="H108" s="62">
        <v>224</v>
      </c>
      <c r="I108" s="65">
        <f t="shared" si="0"/>
        <v>-0.68181818181818177</v>
      </c>
    </row>
    <row r="109" spans="1:9">
      <c r="A109" s="316"/>
      <c r="B109" s="317" t="s">
        <v>276</v>
      </c>
      <c r="C109" s="318">
        <v>0</v>
      </c>
      <c r="D109" s="318">
        <v>0</v>
      </c>
      <c r="E109" s="318">
        <v>0</v>
      </c>
      <c r="F109" s="321">
        <v>106</v>
      </c>
      <c r="G109" s="319">
        <v>424</v>
      </c>
      <c r="H109" s="322">
        <v>139</v>
      </c>
      <c r="I109" s="320" t="s">
        <v>263</v>
      </c>
    </row>
    <row r="110" spans="1:9">
      <c r="A110" s="308" t="s">
        <v>333</v>
      </c>
      <c r="B110" s="59" t="s">
        <v>284</v>
      </c>
      <c r="C110" s="60">
        <v>260</v>
      </c>
      <c r="D110" s="60">
        <v>17260</v>
      </c>
      <c r="E110" s="60">
        <v>310</v>
      </c>
      <c r="F110" s="309"/>
      <c r="G110" s="61"/>
      <c r="H110" s="62"/>
      <c r="I110" s="65">
        <f t="shared" si="0"/>
        <v>-1</v>
      </c>
    </row>
    <row r="111" spans="1:9">
      <c r="A111" s="308"/>
      <c r="B111" s="59" t="s">
        <v>286</v>
      </c>
      <c r="C111" s="60">
        <v>606</v>
      </c>
      <c r="D111" s="60">
        <v>32550</v>
      </c>
      <c r="E111" s="60">
        <v>623</v>
      </c>
      <c r="F111" s="309">
        <v>126</v>
      </c>
      <c r="G111" s="61">
        <v>6902</v>
      </c>
      <c r="H111" s="62">
        <v>136</v>
      </c>
      <c r="I111" s="65">
        <f t="shared" si="0"/>
        <v>-0.7817014446227929</v>
      </c>
    </row>
    <row r="112" spans="1:9">
      <c r="A112" s="316"/>
      <c r="B112" s="317" t="s">
        <v>342</v>
      </c>
      <c r="C112" s="318">
        <v>347</v>
      </c>
      <c r="D112" s="318">
        <v>24099</v>
      </c>
      <c r="E112" s="318">
        <v>425</v>
      </c>
      <c r="F112" s="321">
        <v>1651</v>
      </c>
      <c r="G112" s="319">
        <v>120070</v>
      </c>
      <c r="H112" s="322">
        <v>2088</v>
      </c>
      <c r="I112" s="320">
        <f t="shared" si="0"/>
        <v>3.9129411764705884</v>
      </c>
    </row>
    <row r="113" spans="1:9">
      <c r="A113" s="272" t="s">
        <v>335</v>
      </c>
      <c r="B113" s="273" t="s">
        <v>342</v>
      </c>
      <c r="C113" s="274">
        <v>20</v>
      </c>
      <c r="D113" s="274">
        <v>1260</v>
      </c>
      <c r="E113" s="274">
        <v>26</v>
      </c>
      <c r="F113" s="275"/>
      <c r="G113" s="276"/>
      <c r="H113" s="277"/>
      <c r="I113" s="278">
        <f t="shared" si="0"/>
        <v>-1</v>
      </c>
    </row>
    <row r="114" spans="1:9">
      <c r="A114" s="308" t="s">
        <v>334</v>
      </c>
      <c r="B114" s="59" t="s">
        <v>276</v>
      </c>
      <c r="C114" s="60">
        <v>0</v>
      </c>
      <c r="D114" s="60">
        <v>0</v>
      </c>
      <c r="E114" s="60">
        <v>0</v>
      </c>
      <c r="F114" s="309">
        <v>128</v>
      </c>
      <c r="G114" s="61">
        <v>128</v>
      </c>
      <c r="H114" s="62">
        <v>207</v>
      </c>
      <c r="I114" s="65" t="s">
        <v>263</v>
      </c>
    </row>
    <row r="115" spans="1:9">
      <c r="A115" s="316"/>
      <c r="B115" s="317" t="s">
        <v>283</v>
      </c>
      <c r="C115" s="318">
        <v>0</v>
      </c>
      <c r="D115" s="318">
        <v>0</v>
      </c>
      <c r="E115" s="318">
        <v>0</v>
      </c>
      <c r="F115" s="321">
        <v>0</v>
      </c>
      <c r="G115" s="319">
        <v>983</v>
      </c>
      <c r="H115" s="322">
        <v>25</v>
      </c>
      <c r="I115" s="320" t="s">
        <v>263</v>
      </c>
    </row>
    <row r="116" spans="1:9">
      <c r="A116" s="308" t="s">
        <v>336</v>
      </c>
      <c r="B116" s="59" t="s">
        <v>286</v>
      </c>
      <c r="C116" s="60">
        <v>7</v>
      </c>
      <c r="D116" s="60">
        <v>490</v>
      </c>
      <c r="E116" s="60">
        <v>7</v>
      </c>
      <c r="F116" s="309"/>
      <c r="G116" s="61"/>
      <c r="H116" s="62"/>
      <c r="I116" s="65">
        <f t="shared" si="0"/>
        <v>-1</v>
      </c>
    </row>
    <row r="117" spans="1:9">
      <c r="A117" s="316"/>
      <c r="B117" s="317" t="s">
        <v>342</v>
      </c>
      <c r="C117" s="318">
        <v>13</v>
      </c>
      <c r="D117" s="318">
        <v>910</v>
      </c>
      <c r="E117" s="318">
        <v>15</v>
      </c>
      <c r="F117" s="321"/>
      <c r="G117" s="319"/>
      <c r="H117" s="322"/>
      <c r="I117" s="320">
        <f t="shared" si="0"/>
        <v>-1</v>
      </c>
    </row>
    <row r="118" spans="1:9">
      <c r="A118" s="308" t="s">
        <v>337</v>
      </c>
      <c r="B118" s="59" t="s">
        <v>466</v>
      </c>
      <c r="C118" s="60">
        <v>0</v>
      </c>
      <c r="D118" s="60">
        <v>0</v>
      </c>
      <c r="E118" s="60">
        <v>0</v>
      </c>
      <c r="F118" s="309">
        <v>0</v>
      </c>
      <c r="G118" s="61">
        <v>53</v>
      </c>
      <c r="H118" s="62">
        <v>1466</v>
      </c>
      <c r="I118" s="65" t="s">
        <v>263</v>
      </c>
    </row>
    <row r="119" spans="1:9">
      <c r="A119" s="316"/>
      <c r="B119" s="317" t="s">
        <v>292</v>
      </c>
      <c r="C119" s="318">
        <v>1686</v>
      </c>
      <c r="D119" s="318">
        <v>27336</v>
      </c>
      <c r="E119" s="318">
        <v>2211</v>
      </c>
      <c r="F119" s="321">
        <v>2081</v>
      </c>
      <c r="G119" s="319">
        <v>21575</v>
      </c>
      <c r="H119" s="322">
        <v>2699</v>
      </c>
      <c r="I119" s="320">
        <f t="shared" si="0"/>
        <v>0.22071460877431026</v>
      </c>
    </row>
    <row r="120" spans="1:9">
      <c r="A120" s="308" t="s">
        <v>338</v>
      </c>
      <c r="B120" s="59" t="s">
        <v>262</v>
      </c>
      <c r="C120" s="60">
        <v>10</v>
      </c>
      <c r="D120" s="60">
        <v>700</v>
      </c>
      <c r="E120" s="60">
        <v>8</v>
      </c>
      <c r="F120" s="309">
        <v>80</v>
      </c>
      <c r="G120" s="61">
        <v>100</v>
      </c>
      <c r="H120" s="62">
        <v>99</v>
      </c>
      <c r="I120" s="65">
        <f t="shared" si="0"/>
        <v>11.375</v>
      </c>
    </row>
    <row r="121" spans="1:9">
      <c r="A121" s="308"/>
      <c r="B121" s="59" t="s">
        <v>265</v>
      </c>
      <c r="C121" s="60">
        <v>0</v>
      </c>
      <c r="D121" s="60">
        <v>0</v>
      </c>
      <c r="E121" s="60">
        <v>0</v>
      </c>
      <c r="F121" s="309">
        <v>64</v>
      </c>
      <c r="G121" s="61">
        <v>64</v>
      </c>
      <c r="H121" s="62">
        <v>78</v>
      </c>
      <c r="I121" s="65" t="s">
        <v>263</v>
      </c>
    </row>
    <row r="122" spans="1:9">
      <c r="A122" s="308"/>
      <c r="B122" s="59" t="s">
        <v>266</v>
      </c>
      <c r="C122" s="60">
        <v>75</v>
      </c>
      <c r="D122" s="60">
        <v>5714</v>
      </c>
      <c r="E122" s="60">
        <v>39</v>
      </c>
      <c r="F122" s="309"/>
      <c r="G122" s="61"/>
      <c r="H122" s="62"/>
      <c r="I122" s="65">
        <f t="shared" si="0"/>
        <v>-1</v>
      </c>
    </row>
    <row r="123" spans="1:9">
      <c r="A123" s="308"/>
      <c r="B123" s="59" t="s">
        <v>269</v>
      </c>
      <c r="C123" s="60">
        <v>0</v>
      </c>
      <c r="D123" s="60">
        <v>10</v>
      </c>
      <c r="E123" s="60">
        <v>198</v>
      </c>
      <c r="F123" s="309"/>
      <c r="G123" s="61"/>
      <c r="H123" s="62"/>
      <c r="I123" s="65">
        <f t="shared" si="0"/>
        <v>-1</v>
      </c>
    </row>
    <row r="124" spans="1:9">
      <c r="A124" s="308"/>
      <c r="B124" s="59" t="s">
        <v>271</v>
      </c>
      <c r="C124" s="60">
        <v>0</v>
      </c>
      <c r="D124" s="60">
        <v>0</v>
      </c>
      <c r="E124" s="60">
        <v>0</v>
      </c>
      <c r="F124" s="309">
        <v>100</v>
      </c>
      <c r="G124" s="61">
        <v>6000</v>
      </c>
      <c r="H124" s="62">
        <v>136</v>
      </c>
      <c r="I124" s="65" t="s">
        <v>263</v>
      </c>
    </row>
    <row r="125" spans="1:9">
      <c r="A125" s="308"/>
      <c r="B125" s="59" t="s">
        <v>343</v>
      </c>
      <c r="C125" s="60">
        <v>0</v>
      </c>
      <c r="D125" s="60">
        <v>11500</v>
      </c>
      <c r="E125" s="60">
        <v>282</v>
      </c>
      <c r="F125" s="309">
        <v>0</v>
      </c>
      <c r="G125" s="61">
        <v>4600</v>
      </c>
      <c r="H125" s="62">
        <v>105</v>
      </c>
      <c r="I125" s="65">
        <f t="shared" si="0"/>
        <v>-0.62765957446808507</v>
      </c>
    </row>
    <row r="126" spans="1:9">
      <c r="A126" s="308"/>
      <c r="B126" s="59" t="s">
        <v>276</v>
      </c>
      <c r="C126" s="60">
        <v>0</v>
      </c>
      <c r="D126" s="60">
        <v>0</v>
      </c>
      <c r="E126" s="60">
        <v>0</v>
      </c>
      <c r="F126" s="309">
        <v>448</v>
      </c>
      <c r="G126" s="61">
        <v>448</v>
      </c>
      <c r="H126" s="62">
        <v>723</v>
      </c>
      <c r="I126" s="65" t="s">
        <v>263</v>
      </c>
    </row>
    <row r="127" spans="1:9">
      <c r="A127" s="308"/>
      <c r="B127" s="59" t="s">
        <v>350</v>
      </c>
      <c r="C127" s="60">
        <v>0</v>
      </c>
      <c r="D127" s="60">
        <v>0</v>
      </c>
      <c r="E127" s="60">
        <v>0</v>
      </c>
      <c r="F127" s="309">
        <v>3514</v>
      </c>
      <c r="G127" s="61">
        <v>3991</v>
      </c>
      <c r="H127" s="62">
        <v>6030</v>
      </c>
      <c r="I127" s="65" t="s">
        <v>263</v>
      </c>
    </row>
    <row r="128" spans="1:9">
      <c r="A128" s="308"/>
      <c r="B128" s="59" t="s">
        <v>355</v>
      </c>
      <c r="C128" s="60">
        <v>1</v>
      </c>
      <c r="D128" s="60">
        <v>440</v>
      </c>
      <c r="E128" s="60">
        <v>10005</v>
      </c>
      <c r="F128" s="309">
        <v>0</v>
      </c>
      <c r="G128" s="61">
        <v>295</v>
      </c>
      <c r="H128" s="62">
        <v>6637</v>
      </c>
      <c r="I128" s="65">
        <f t="shared" si="0"/>
        <v>-0.33663168415792105</v>
      </c>
    </row>
    <row r="129" spans="1:10">
      <c r="A129" s="308"/>
      <c r="B129" s="271" t="s">
        <v>280</v>
      </c>
      <c r="C129" s="60">
        <v>0</v>
      </c>
      <c r="D129" s="60">
        <v>0</v>
      </c>
      <c r="E129" s="60">
        <v>0</v>
      </c>
      <c r="F129" s="309">
        <v>308</v>
      </c>
      <c r="G129" s="61">
        <v>308</v>
      </c>
      <c r="H129" s="62">
        <v>550</v>
      </c>
      <c r="I129" s="65" t="s">
        <v>263</v>
      </c>
    </row>
    <row r="130" spans="1:10">
      <c r="A130" s="308"/>
      <c r="B130" s="59" t="s">
        <v>356</v>
      </c>
      <c r="C130" s="60">
        <v>0</v>
      </c>
      <c r="D130" s="60">
        <v>0</v>
      </c>
      <c r="E130" s="60">
        <v>0</v>
      </c>
      <c r="F130" s="309">
        <v>174</v>
      </c>
      <c r="G130" s="61">
        <v>174</v>
      </c>
      <c r="H130" s="62">
        <v>281</v>
      </c>
      <c r="I130" s="65" t="s">
        <v>263</v>
      </c>
    </row>
    <row r="131" spans="1:10">
      <c r="A131" s="308"/>
      <c r="B131" s="59" t="s">
        <v>286</v>
      </c>
      <c r="C131" s="60">
        <v>0</v>
      </c>
      <c r="D131" s="60">
        <v>0</v>
      </c>
      <c r="E131" s="60">
        <v>0</v>
      </c>
      <c r="F131" s="309">
        <v>189</v>
      </c>
      <c r="G131" s="61">
        <v>10584</v>
      </c>
      <c r="H131" s="62">
        <v>209</v>
      </c>
      <c r="I131" s="65" t="s">
        <v>263</v>
      </c>
    </row>
    <row r="132" spans="1:10">
      <c r="A132" s="308"/>
      <c r="B132" s="59" t="s">
        <v>288</v>
      </c>
      <c r="C132" s="60">
        <v>0</v>
      </c>
      <c r="D132" s="60">
        <v>1</v>
      </c>
      <c r="E132" s="60">
        <v>9</v>
      </c>
      <c r="F132" s="309"/>
      <c r="G132" s="61"/>
      <c r="H132" s="62"/>
      <c r="I132" s="65">
        <f t="shared" si="0"/>
        <v>-1</v>
      </c>
    </row>
    <row r="133" spans="1:10">
      <c r="A133" s="308"/>
      <c r="B133" s="59" t="s">
        <v>342</v>
      </c>
      <c r="C133" s="60">
        <v>0</v>
      </c>
      <c r="D133" s="60">
        <v>0</v>
      </c>
      <c r="E133" s="60">
        <v>0</v>
      </c>
      <c r="F133" s="309">
        <v>141</v>
      </c>
      <c r="G133" s="61">
        <v>8963</v>
      </c>
      <c r="H133" s="62">
        <v>177</v>
      </c>
      <c r="I133" s="65" t="s">
        <v>263</v>
      </c>
    </row>
    <row r="134" spans="1:10">
      <c r="A134" s="308"/>
      <c r="B134" s="59" t="s">
        <v>291</v>
      </c>
      <c r="C134" s="60">
        <v>1</v>
      </c>
      <c r="D134" s="60">
        <v>42232</v>
      </c>
      <c r="E134" s="60">
        <v>693</v>
      </c>
      <c r="F134" s="309">
        <v>0</v>
      </c>
      <c r="G134" s="61">
        <v>48646</v>
      </c>
      <c r="H134" s="62">
        <v>771</v>
      </c>
      <c r="I134" s="65">
        <f t="shared" si="0"/>
        <v>0.11255411255411256</v>
      </c>
    </row>
    <row r="135" spans="1:10">
      <c r="A135" s="308"/>
      <c r="B135" s="59" t="s">
        <v>292</v>
      </c>
      <c r="C135" s="60">
        <v>95</v>
      </c>
      <c r="D135" s="60">
        <v>5225</v>
      </c>
      <c r="E135" s="60">
        <v>134</v>
      </c>
      <c r="F135" s="309"/>
      <c r="G135" s="61"/>
      <c r="H135" s="62"/>
      <c r="I135" s="65">
        <f t="shared" si="0"/>
        <v>-1</v>
      </c>
    </row>
    <row r="136" spans="1:10">
      <c r="A136" s="308"/>
      <c r="B136" s="59" t="s">
        <v>344</v>
      </c>
      <c r="C136" s="60">
        <v>0</v>
      </c>
      <c r="D136" s="60">
        <v>10</v>
      </c>
      <c r="E136" s="60">
        <v>237</v>
      </c>
      <c r="F136" s="309"/>
      <c r="G136" s="61"/>
      <c r="H136" s="62"/>
      <c r="I136" s="65">
        <f t="shared" si="0"/>
        <v>-1</v>
      </c>
    </row>
    <row r="137" spans="1:10">
      <c r="A137" s="316"/>
      <c r="B137" s="317" t="s">
        <v>348</v>
      </c>
      <c r="C137" s="318">
        <v>0</v>
      </c>
      <c r="D137" s="318">
        <v>0</v>
      </c>
      <c r="E137" s="318">
        <v>0</v>
      </c>
      <c r="F137" s="321">
        <v>0</v>
      </c>
      <c r="G137" s="319">
        <v>10</v>
      </c>
      <c r="H137" s="322">
        <v>10</v>
      </c>
      <c r="I137" s="320" t="s">
        <v>263</v>
      </c>
    </row>
    <row r="138" spans="1:10">
      <c r="A138" s="66"/>
      <c r="B138" s="67" t="s">
        <v>357</v>
      </c>
      <c r="C138" s="68">
        <f t="shared" ref="C138:H138" si="1">SUM(C15:C137)</f>
        <v>141809</v>
      </c>
      <c r="D138" s="68">
        <f t="shared" si="1"/>
        <v>3946078</v>
      </c>
      <c r="E138" s="68">
        <f t="shared" si="1"/>
        <v>217538</v>
      </c>
      <c r="F138" s="69">
        <f t="shared" si="1"/>
        <v>97859</v>
      </c>
      <c r="G138" s="70">
        <f t="shared" si="1"/>
        <v>3529406</v>
      </c>
      <c r="H138" s="70">
        <f t="shared" si="1"/>
        <v>176424</v>
      </c>
      <c r="I138" s="75">
        <f t="shared" si="0"/>
        <v>-0.18899686491555498</v>
      </c>
      <c r="J138" s="76"/>
    </row>
    <row r="139" spans="1:10" s="32" customFormat="1" ht="5.0999999999999996" customHeight="1">
      <c r="A139" s="41"/>
      <c r="B139" s="71"/>
      <c r="C139" s="72"/>
      <c r="D139" s="72"/>
      <c r="E139" s="72"/>
      <c r="F139" s="73"/>
      <c r="G139" s="72"/>
      <c r="H139" s="72"/>
      <c r="I139" s="77"/>
      <c r="J139" s="78"/>
    </row>
    <row r="140" spans="1:10">
      <c r="F140" s="74"/>
      <c r="G140" s="344" t="s">
        <v>299</v>
      </c>
      <c r="H140" s="345"/>
      <c r="I140" s="303">
        <f>(+F138-C138)/C138</f>
        <v>-0.30992391174043959</v>
      </c>
    </row>
    <row r="141" spans="1:10" ht="12.75" customHeight="1"/>
  </sheetData>
  <mergeCells count="1">
    <mergeCell ref="G140:H140"/>
  </mergeCells>
  <pageMargins left="0.82638888888888895" right="0.196527777777778" top="0.39305555555555599" bottom="0.43263888888888902" header="0.51180555555555596" footer="0"/>
  <pageSetup paperSize="9" scale="94" firstPageNumber="0" orientation="portrait" useFirstPageNumber="1" horizontalDpi="300" verticalDpi="300" r:id="rId1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N72"/>
  <sheetViews>
    <sheetView showGridLines="0" topLeftCell="A7" zoomScaleNormal="100" workbookViewId="0">
      <selection activeCell="N7" sqref="N7"/>
    </sheetView>
  </sheetViews>
  <sheetFormatPr baseColWidth="10" defaultColWidth="11.42578125" defaultRowHeight="12.75"/>
  <cols>
    <col min="1" max="1" width="5.5703125" style="1" customWidth="1"/>
    <col min="2" max="2" width="6.42578125" style="1" customWidth="1"/>
    <col min="3" max="3" width="6.140625" style="1" customWidth="1"/>
    <col min="4" max="4" width="6.85546875" style="1" customWidth="1"/>
    <col min="5" max="13" width="6.140625" style="1" customWidth="1"/>
    <col min="14" max="14" width="7.140625" style="1" customWidth="1"/>
    <col min="15" max="16384" width="11.42578125" style="1"/>
  </cols>
  <sheetData>
    <row r="10" spans="1:14" ht="12.75" customHeight="1">
      <c r="A10" s="20" t="s">
        <v>358</v>
      </c>
      <c r="B10" s="20"/>
      <c r="C10" s="20"/>
      <c r="D10" s="3"/>
      <c r="E10" s="21"/>
      <c r="F10" s="3"/>
      <c r="G10" s="3"/>
      <c r="H10" s="3"/>
      <c r="I10" s="3"/>
      <c r="J10" s="3"/>
      <c r="K10" s="3"/>
      <c r="L10" s="18" t="str">
        <f>Principal!$C$11</f>
        <v>Datos al 31/12/2017</v>
      </c>
      <c r="M10" s="3"/>
      <c r="N10" s="3"/>
    </row>
    <row r="11" spans="1:14" ht="6" customHeight="1"/>
    <row r="12" spans="1:14" ht="6" customHeight="1"/>
    <row r="13" spans="1:14">
      <c r="A13" s="35" t="s">
        <v>359</v>
      </c>
      <c r="B13" s="35" t="s">
        <v>360</v>
      </c>
      <c r="C13" s="35" t="s">
        <v>361</v>
      </c>
      <c r="D13" s="35" t="s">
        <v>362</v>
      </c>
      <c r="E13" s="35" t="s">
        <v>363</v>
      </c>
      <c r="F13" s="35" t="s">
        <v>364</v>
      </c>
      <c r="G13" s="35" t="s">
        <v>365</v>
      </c>
      <c r="H13" s="35" t="s">
        <v>366</v>
      </c>
      <c r="I13" s="35" t="s">
        <v>367</v>
      </c>
      <c r="J13" s="35" t="s">
        <v>387</v>
      </c>
      <c r="K13" s="35" t="s">
        <v>369</v>
      </c>
      <c r="L13" s="35" t="s">
        <v>370</v>
      </c>
      <c r="M13" s="35" t="s">
        <v>371</v>
      </c>
      <c r="N13" s="35" t="s">
        <v>372</v>
      </c>
    </row>
    <row r="14" spans="1:14">
      <c r="A14" s="257" t="s">
        <v>373</v>
      </c>
      <c r="B14" s="36">
        <v>12833</v>
      </c>
      <c r="C14" s="36">
        <v>14572</v>
      </c>
      <c r="D14" s="36">
        <v>39507</v>
      </c>
      <c r="E14" s="36">
        <v>25094</v>
      </c>
      <c r="F14" s="36">
        <v>5573</v>
      </c>
      <c r="G14" s="36">
        <v>4734</v>
      </c>
      <c r="H14" s="36">
        <v>8560</v>
      </c>
      <c r="I14" s="36">
        <v>8584</v>
      </c>
      <c r="J14" s="36">
        <v>8603</v>
      </c>
      <c r="K14" s="36">
        <v>6368</v>
      </c>
      <c r="L14" s="36">
        <v>8604</v>
      </c>
      <c r="M14" s="36">
        <v>11940</v>
      </c>
      <c r="N14" s="40">
        <f t="shared" ref="N14:N23" si="0">SUM(B14:M14)</f>
        <v>154972</v>
      </c>
    </row>
    <row r="15" spans="1:14">
      <c r="A15" s="257" t="s">
        <v>374</v>
      </c>
      <c r="B15" s="36">
        <v>13086</v>
      </c>
      <c r="C15" s="36">
        <v>21785</v>
      </c>
      <c r="D15" s="36">
        <v>31096</v>
      </c>
      <c r="E15" s="36">
        <v>24646</v>
      </c>
      <c r="F15" s="36">
        <v>19920</v>
      </c>
      <c r="G15" s="36">
        <v>12022</v>
      </c>
      <c r="H15" s="36">
        <v>12734</v>
      </c>
      <c r="I15" s="36">
        <v>4471</v>
      </c>
      <c r="J15" s="36">
        <v>11680</v>
      </c>
      <c r="K15" s="36">
        <v>10110</v>
      </c>
      <c r="L15" s="36">
        <v>6140</v>
      </c>
      <c r="M15" s="36">
        <v>1127</v>
      </c>
      <c r="N15" s="40">
        <f t="shared" si="0"/>
        <v>168817</v>
      </c>
    </row>
    <row r="16" spans="1:14">
      <c r="A16" s="257" t="s">
        <v>375</v>
      </c>
      <c r="B16" s="36">
        <v>13247</v>
      </c>
      <c r="C16" s="36">
        <v>8158</v>
      </c>
      <c r="D16" s="36">
        <v>11170</v>
      </c>
      <c r="E16" s="36">
        <v>11681</v>
      </c>
      <c r="F16" s="36">
        <v>13307</v>
      </c>
      <c r="G16" s="36">
        <v>12436</v>
      </c>
      <c r="H16" s="36">
        <v>7663</v>
      </c>
      <c r="I16" s="36">
        <v>4527</v>
      </c>
      <c r="J16" s="36">
        <v>11059</v>
      </c>
      <c r="K16" s="36">
        <v>9109</v>
      </c>
      <c r="L16" s="36">
        <v>8441</v>
      </c>
      <c r="M16" s="36">
        <v>14445</v>
      </c>
      <c r="N16" s="40">
        <f t="shared" si="0"/>
        <v>125243</v>
      </c>
    </row>
    <row r="17" spans="1:14">
      <c r="A17" s="257" t="s">
        <v>376</v>
      </c>
      <c r="B17" s="36">
        <v>6826</v>
      </c>
      <c r="C17" s="36">
        <v>20888</v>
      </c>
      <c r="D17" s="36">
        <v>22249</v>
      </c>
      <c r="E17" s="36">
        <v>23650</v>
      </c>
      <c r="F17" s="36">
        <v>9020</v>
      </c>
      <c r="G17" s="36">
        <v>16920</v>
      </c>
      <c r="H17" s="36">
        <v>11170</v>
      </c>
      <c r="I17" s="36">
        <v>18153</v>
      </c>
      <c r="J17" s="36">
        <v>16805</v>
      </c>
      <c r="K17" s="36">
        <v>24502</v>
      </c>
      <c r="L17" s="36">
        <v>18544</v>
      </c>
      <c r="M17" s="36">
        <v>15992</v>
      </c>
      <c r="N17" s="40">
        <f t="shared" si="0"/>
        <v>204719</v>
      </c>
    </row>
    <row r="18" spans="1:14">
      <c r="A18" s="257" t="s">
        <v>377</v>
      </c>
      <c r="B18" s="36">
        <v>15601</v>
      </c>
      <c r="C18" s="36">
        <v>25116</v>
      </c>
      <c r="D18" s="36">
        <v>20526</v>
      </c>
      <c r="E18" s="36">
        <v>14973</v>
      </c>
      <c r="F18" s="36">
        <v>17012</v>
      </c>
      <c r="G18" s="36">
        <v>14815</v>
      </c>
      <c r="H18" s="36">
        <v>16883</v>
      </c>
      <c r="I18" s="36">
        <v>7924</v>
      </c>
      <c r="J18" s="36">
        <v>19765</v>
      </c>
      <c r="K18" s="36">
        <v>9573</v>
      </c>
      <c r="L18" s="36">
        <v>16693</v>
      </c>
      <c r="M18" s="36">
        <v>18416</v>
      </c>
      <c r="N18" s="40">
        <f t="shared" si="0"/>
        <v>197297</v>
      </c>
    </row>
    <row r="19" spans="1:14">
      <c r="A19" s="257" t="s">
        <v>378</v>
      </c>
      <c r="B19" s="36">
        <v>20528</v>
      </c>
      <c r="C19" s="36">
        <v>26209</v>
      </c>
      <c r="D19" s="36">
        <v>35390</v>
      </c>
      <c r="E19" s="36">
        <v>25796</v>
      </c>
      <c r="F19" s="36">
        <v>21661</v>
      </c>
      <c r="G19" s="36">
        <v>5780</v>
      </c>
      <c r="H19" s="36">
        <v>7508</v>
      </c>
      <c r="I19" s="36">
        <v>10794</v>
      </c>
      <c r="J19" s="36">
        <v>9057</v>
      </c>
      <c r="K19" s="36">
        <v>9482</v>
      </c>
      <c r="L19" s="36">
        <v>13439</v>
      </c>
      <c r="M19" s="36">
        <v>15089</v>
      </c>
      <c r="N19" s="40">
        <f t="shared" si="0"/>
        <v>200733</v>
      </c>
    </row>
    <row r="20" spans="1:14">
      <c r="A20" s="257" t="s">
        <v>379</v>
      </c>
      <c r="B20" s="36">
        <v>8561</v>
      </c>
      <c r="C20" s="36">
        <v>14850</v>
      </c>
      <c r="D20" s="36">
        <v>21744</v>
      </c>
      <c r="E20" s="36">
        <v>24644</v>
      </c>
      <c r="F20" s="36">
        <v>17479</v>
      </c>
      <c r="G20" s="36">
        <v>18134</v>
      </c>
      <c r="H20" s="36">
        <v>8352</v>
      </c>
      <c r="I20" s="36">
        <v>8330</v>
      </c>
      <c r="J20" s="36">
        <v>27410</v>
      </c>
      <c r="K20" s="36">
        <v>18504</v>
      </c>
      <c r="L20" s="36">
        <v>10328</v>
      </c>
      <c r="M20" s="36">
        <v>23107</v>
      </c>
      <c r="N20" s="40">
        <f t="shared" si="0"/>
        <v>201443</v>
      </c>
    </row>
    <row r="21" spans="1:14">
      <c r="A21" s="257" t="s">
        <v>380</v>
      </c>
      <c r="B21" s="36">
        <v>16277</v>
      </c>
      <c r="C21" s="36">
        <v>19021</v>
      </c>
      <c r="D21" s="36">
        <v>16424</v>
      </c>
      <c r="E21" s="36">
        <v>21515</v>
      </c>
      <c r="F21" s="36">
        <v>11456</v>
      </c>
      <c r="G21" s="36">
        <v>12464</v>
      </c>
      <c r="H21" s="36">
        <v>10107</v>
      </c>
      <c r="I21" s="36">
        <v>2645</v>
      </c>
      <c r="J21" s="36">
        <v>7815</v>
      </c>
      <c r="K21" s="36">
        <v>6615</v>
      </c>
      <c r="L21" s="36">
        <v>25501</v>
      </c>
      <c r="M21" s="36">
        <v>6881</v>
      </c>
      <c r="N21" s="40">
        <f t="shared" si="0"/>
        <v>156721</v>
      </c>
    </row>
    <row r="22" spans="1:14">
      <c r="A22" s="257" t="s">
        <v>381</v>
      </c>
      <c r="B22" s="36">
        <v>15688</v>
      </c>
      <c r="C22" s="36">
        <v>16315</v>
      </c>
      <c r="D22" s="36">
        <v>16380</v>
      </c>
      <c r="E22" s="36">
        <v>23085</v>
      </c>
      <c r="F22" s="36">
        <v>16223</v>
      </c>
      <c r="G22" s="36">
        <v>12751</v>
      </c>
      <c r="H22" s="36">
        <v>12375</v>
      </c>
      <c r="I22" s="36">
        <v>26831</v>
      </c>
      <c r="J22" s="36">
        <v>17131</v>
      </c>
      <c r="K22" s="36">
        <v>21346</v>
      </c>
      <c r="L22" s="36">
        <v>20314</v>
      </c>
      <c r="M22" s="36">
        <v>19100</v>
      </c>
      <c r="N22" s="40">
        <f t="shared" si="0"/>
        <v>217539</v>
      </c>
    </row>
    <row r="23" spans="1:14">
      <c r="A23" s="258" t="s">
        <v>382</v>
      </c>
      <c r="B23" s="263">
        <v>16922</v>
      </c>
      <c r="C23" s="38">
        <v>6199</v>
      </c>
      <c r="D23" s="38">
        <v>20929</v>
      </c>
      <c r="E23" s="38">
        <v>12462</v>
      </c>
      <c r="F23" s="38">
        <v>18482</v>
      </c>
      <c r="G23" s="38">
        <v>19384</v>
      </c>
      <c r="H23" s="38">
        <v>16114</v>
      </c>
      <c r="I23" s="38">
        <v>24716</v>
      </c>
      <c r="J23" s="38">
        <v>13965</v>
      </c>
      <c r="K23" s="38">
        <v>19788</v>
      </c>
      <c r="L23" s="38">
        <v>10011</v>
      </c>
      <c r="M23" s="38">
        <v>13336</v>
      </c>
      <c r="N23" s="40">
        <f>SUM(B23:M23)</f>
        <v>192308</v>
      </c>
    </row>
    <row r="49" spans="1:14">
      <c r="A49" s="20" t="s">
        <v>383</v>
      </c>
      <c r="B49" s="20"/>
      <c r="C49" s="20"/>
      <c r="D49" s="3"/>
      <c r="E49" s="21"/>
      <c r="F49" s="3"/>
    </row>
    <row r="51" spans="1:14">
      <c r="A51" s="35" t="s">
        <v>359</v>
      </c>
      <c r="B51" s="35" t="s">
        <v>360</v>
      </c>
      <c r="C51" s="35" t="s">
        <v>361</v>
      </c>
      <c r="D51" s="35" t="s">
        <v>362</v>
      </c>
      <c r="E51" s="35" t="s">
        <v>363</v>
      </c>
      <c r="F51" s="35" t="s">
        <v>364</v>
      </c>
      <c r="G51" s="35" t="s">
        <v>365</v>
      </c>
      <c r="H51" s="35" t="s">
        <v>366</v>
      </c>
      <c r="I51" s="35" t="s">
        <v>367</v>
      </c>
      <c r="J51" s="35" t="s">
        <v>368</v>
      </c>
      <c r="K51" s="35" t="s">
        <v>369</v>
      </c>
      <c r="L51" s="35" t="s">
        <v>370</v>
      </c>
      <c r="M51" s="35" t="s">
        <v>371</v>
      </c>
      <c r="N51" s="35" t="s">
        <v>372</v>
      </c>
    </row>
    <row r="52" spans="1:14">
      <c r="A52" s="257" t="s">
        <v>381</v>
      </c>
      <c r="B52" s="39">
        <v>252</v>
      </c>
      <c r="C52" s="39">
        <v>60</v>
      </c>
      <c r="D52" s="39">
        <v>1067</v>
      </c>
      <c r="E52" s="39">
        <v>220</v>
      </c>
      <c r="F52" s="39">
        <v>380</v>
      </c>
      <c r="G52" s="39">
        <v>239</v>
      </c>
      <c r="H52" s="39">
        <v>616.79999999999995</v>
      </c>
      <c r="I52" s="39">
        <v>410</v>
      </c>
      <c r="J52" s="39">
        <v>1302</v>
      </c>
      <c r="K52" s="39">
        <v>921</v>
      </c>
      <c r="L52" s="39">
        <v>239</v>
      </c>
      <c r="M52" s="39">
        <v>239</v>
      </c>
      <c r="N52" s="40">
        <f>SUM(B52:M52)</f>
        <v>5945.8</v>
      </c>
    </row>
    <row r="53" spans="1:14">
      <c r="A53" s="258" t="s">
        <v>382</v>
      </c>
      <c r="B53" s="37">
        <v>1278</v>
      </c>
      <c r="C53" s="38">
        <v>854</v>
      </c>
      <c r="D53" s="38">
        <v>719</v>
      </c>
      <c r="E53" s="38">
        <v>5453</v>
      </c>
      <c r="F53" s="38">
        <v>2883</v>
      </c>
      <c r="G53" s="38">
        <v>954</v>
      </c>
      <c r="H53" s="38">
        <v>1773</v>
      </c>
      <c r="I53" s="38">
        <v>23767</v>
      </c>
      <c r="J53" s="38">
        <v>392</v>
      </c>
      <c r="K53" s="38">
        <v>1876</v>
      </c>
      <c r="L53" s="38">
        <v>1190</v>
      </c>
      <c r="M53" s="38">
        <v>6486</v>
      </c>
      <c r="N53" s="40">
        <f>SUM(B53:M53)</f>
        <v>47625</v>
      </c>
    </row>
    <row r="65" spans="1:14">
      <c r="A65" s="20" t="s">
        <v>384</v>
      </c>
      <c r="B65" s="20"/>
      <c r="C65" s="20"/>
      <c r="D65" s="3"/>
      <c r="E65" s="21"/>
      <c r="F65" s="3"/>
    </row>
    <row r="67" spans="1:14">
      <c r="A67" s="35" t="s">
        <v>359</v>
      </c>
      <c r="B67" s="35" t="s">
        <v>360</v>
      </c>
      <c r="C67" s="35" t="s">
        <v>361</v>
      </c>
      <c r="D67" s="35" t="s">
        <v>362</v>
      </c>
      <c r="E67" s="35" t="s">
        <v>363</v>
      </c>
      <c r="F67" s="35" t="s">
        <v>364</v>
      </c>
      <c r="G67" s="35" t="s">
        <v>365</v>
      </c>
      <c r="H67" s="35" t="s">
        <v>366</v>
      </c>
      <c r="I67" s="35" t="s">
        <v>367</v>
      </c>
      <c r="J67" s="35" t="s">
        <v>368</v>
      </c>
      <c r="K67" s="35" t="s">
        <v>369</v>
      </c>
      <c r="L67" s="35" t="s">
        <v>370</v>
      </c>
      <c r="M67" s="35" t="s">
        <v>371</v>
      </c>
      <c r="N67" s="35" t="s">
        <v>372</v>
      </c>
    </row>
    <row r="68" spans="1:14">
      <c r="A68" s="257" t="s">
        <v>378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36">
        <v>300</v>
      </c>
      <c r="K68" s="36">
        <f>3442+2035</f>
        <v>5477</v>
      </c>
      <c r="L68" s="42">
        <v>0</v>
      </c>
      <c r="M68" s="42">
        <v>0</v>
      </c>
      <c r="N68" s="40">
        <f>SUM(B68:M68)</f>
        <v>5777</v>
      </c>
    </row>
    <row r="69" spans="1:14">
      <c r="A69" s="257" t="s">
        <v>379</v>
      </c>
      <c r="B69" s="36">
        <f>163+367</f>
        <v>530</v>
      </c>
      <c r="C69" s="42">
        <v>0</v>
      </c>
      <c r="D69" s="42">
        <v>0</v>
      </c>
      <c r="E69" s="42">
        <v>0</v>
      </c>
      <c r="F69" s="42">
        <v>0</v>
      </c>
      <c r="G69" s="36">
        <f>346+336</f>
        <v>682</v>
      </c>
      <c r="H69" s="36">
        <f>578+522+341</f>
        <v>1441</v>
      </c>
      <c r="I69" s="36">
        <f>668+707+296</f>
        <v>1671</v>
      </c>
      <c r="J69" s="36">
        <f>521+834+181</f>
        <v>1536</v>
      </c>
      <c r="K69" s="36">
        <v>468</v>
      </c>
      <c r="L69" s="36"/>
      <c r="M69" s="36"/>
      <c r="N69" s="40">
        <f>SUM(B69:M69)</f>
        <v>6328</v>
      </c>
    </row>
    <row r="70" spans="1:14">
      <c r="A70" s="257" t="s">
        <v>380</v>
      </c>
      <c r="B70" s="36">
        <v>228</v>
      </c>
      <c r="C70" s="36">
        <f>176+550</f>
        <v>726</v>
      </c>
      <c r="D70" s="42">
        <v>0</v>
      </c>
      <c r="E70" s="36">
        <v>118</v>
      </c>
      <c r="F70" s="42">
        <v>0</v>
      </c>
      <c r="G70" s="36">
        <v>222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36">
        <v>213</v>
      </c>
      <c r="N70" s="40">
        <f>SUM(B70:M70)</f>
        <v>1507</v>
      </c>
    </row>
    <row r="71" spans="1:14">
      <c r="A71" s="257" t="s">
        <v>381</v>
      </c>
      <c r="B71" s="36">
        <v>544</v>
      </c>
      <c r="C71" s="36">
        <v>151</v>
      </c>
      <c r="D71" s="36">
        <v>149</v>
      </c>
      <c r="E71" s="42">
        <v>0</v>
      </c>
      <c r="F71" s="42">
        <v>0</v>
      </c>
      <c r="G71" s="36">
        <f>980+300</f>
        <v>1280</v>
      </c>
      <c r="H71" s="42">
        <v>0</v>
      </c>
      <c r="I71" s="36">
        <v>114</v>
      </c>
      <c r="J71" s="36">
        <v>1031</v>
      </c>
      <c r="K71" s="36">
        <v>91</v>
      </c>
      <c r="L71" s="36">
        <v>678</v>
      </c>
      <c r="M71" s="36">
        <f>664+132+176+200</f>
        <v>1172</v>
      </c>
      <c r="N71" s="40">
        <f>SUM(B71:M71)</f>
        <v>5210</v>
      </c>
    </row>
    <row r="72" spans="1:14">
      <c r="A72" s="258" t="s">
        <v>382</v>
      </c>
      <c r="B72" s="37">
        <f>221+435</f>
        <v>656</v>
      </c>
      <c r="C72" s="38">
        <f>647+178</f>
        <v>825</v>
      </c>
      <c r="D72" s="38">
        <f>118+167</f>
        <v>285</v>
      </c>
      <c r="E72" s="38">
        <v>46</v>
      </c>
      <c r="F72" s="38">
        <v>7676</v>
      </c>
      <c r="G72" s="38">
        <v>1777</v>
      </c>
      <c r="H72" s="264">
        <v>0</v>
      </c>
      <c r="I72" s="264">
        <v>0</v>
      </c>
      <c r="J72" s="264">
        <v>0</v>
      </c>
      <c r="K72" s="38">
        <v>3245</v>
      </c>
      <c r="L72" s="38">
        <v>10812</v>
      </c>
      <c r="M72" s="38">
        <v>20279</v>
      </c>
      <c r="N72" s="40">
        <f>SUM(B72:M72)</f>
        <v>45601</v>
      </c>
    </row>
  </sheetData>
  <pageMargins left="0.82638888888888895" right="0.196527777777778" top="0.39305555555555599" bottom="0.43263888888888902" header="0.51180555555555596" footer="0"/>
  <pageSetup paperSize="9" firstPageNumber="0" orientation="portrait" useFirstPageNumber="1" horizontalDpi="300" verticalDpi="300" r:id="rId1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89"/>
  <sheetViews>
    <sheetView showGridLines="0" zoomScaleNormal="100" workbookViewId="0">
      <selection activeCell="R88" sqref="R88"/>
    </sheetView>
  </sheetViews>
  <sheetFormatPr baseColWidth="10" defaultColWidth="11.42578125" defaultRowHeight="12.75"/>
  <cols>
    <col min="1" max="1" width="6.42578125" style="1" customWidth="1"/>
    <col min="2" max="2" width="8.85546875" style="1" customWidth="1"/>
    <col min="3" max="13" width="5.28515625" style="1" customWidth="1"/>
    <col min="14" max="14" width="5.42578125" style="1" customWidth="1"/>
    <col min="15" max="15" width="8" style="1" customWidth="1"/>
    <col min="16" max="16384" width="11.42578125" style="1"/>
  </cols>
  <sheetData>
    <row r="9" spans="1: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N9" s="3"/>
      <c r="O9" s="3"/>
    </row>
    <row r="10" spans="1:15" ht="12.75" customHeight="1">
      <c r="A10" s="20" t="s">
        <v>385</v>
      </c>
      <c r="B10" s="20"/>
      <c r="C10" s="3"/>
      <c r="D10" s="3"/>
      <c r="E10" s="21"/>
      <c r="F10" s="3"/>
      <c r="G10" s="3"/>
      <c r="H10" s="3"/>
      <c r="I10" s="3"/>
      <c r="J10" s="3"/>
      <c r="K10" s="3"/>
      <c r="L10" s="3"/>
      <c r="M10" s="18" t="str">
        <f>Principal!$C$11</f>
        <v>Datos al 31/12/2017</v>
      </c>
      <c r="N10" s="3"/>
      <c r="O10" s="3"/>
    </row>
    <row r="11" spans="1:15" ht="6" customHeight="1"/>
    <row r="12" spans="1:15">
      <c r="A12" s="22" t="s">
        <v>359</v>
      </c>
      <c r="B12" s="22" t="s">
        <v>386</v>
      </c>
      <c r="C12" s="23" t="s">
        <v>360</v>
      </c>
      <c r="D12" s="23" t="s">
        <v>361</v>
      </c>
      <c r="E12" s="23" t="s">
        <v>362</v>
      </c>
      <c r="F12" s="23" t="s">
        <v>363</v>
      </c>
      <c r="G12" s="23" t="s">
        <v>364</v>
      </c>
      <c r="H12" s="23" t="s">
        <v>365</v>
      </c>
      <c r="I12" s="23" t="s">
        <v>366</v>
      </c>
      <c r="J12" s="23" t="s">
        <v>367</v>
      </c>
      <c r="K12" s="23" t="s">
        <v>387</v>
      </c>
      <c r="L12" s="23" t="s">
        <v>369</v>
      </c>
      <c r="M12" s="23" t="s">
        <v>370</v>
      </c>
      <c r="N12" s="23" t="s">
        <v>371</v>
      </c>
      <c r="O12" s="23" t="s">
        <v>372</v>
      </c>
    </row>
    <row r="13" spans="1:15">
      <c r="A13" s="24">
        <v>2008</v>
      </c>
      <c r="B13" s="24" t="s">
        <v>388</v>
      </c>
      <c r="C13" s="24">
        <v>122</v>
      </c>
      <c r="D13" s="24">
        <v>120</v>
      </c>
      <c r="E13" s="24">
        <v>320</v>
      </c>
      <c r="F13" s="24">
        <v>0</v>
      </c>
      <c r="G13" s="24">
        <v>260</v>
      </c>
      <c r="H13" s="24">
        <v>130</v>
      </c>
      <c r="I13" s="24">
        <v>295</v>
      </c>
      <c r="J13" s="24">
        <v>309</v>
      </c>
      <c r="K13" s="24">
        <v>348</v>
      </c>
      <c r="L13" s="24">
        <v>65</v>
      </c>
      <c r="M13" s="24">
        <v>160</v>
      </c>
      <c r="N13" s="24">
        <v>430</v>
      </c>
      <c r="O13" s="30">
        <f>SUM(C13:N13)</f>
        <v>2559</v>
      </c>
    </row>
    <row r="14" spans="1:15">
      <c r="A14" s="25"/>
      <c r="B14" s="25" t="s">
        <v>389</v>
      </c>
      <c r="C14" s="25">
        <v>606</v>
      </c>
      <c r="D14" s="25">
        <v>613</v>
      </c>
      <c r="E14" s="25">
        <v>680</v>
      </c>
      <c r="F14" s="25">
        <v>724</v>
      </c>
      <c r="G14" s="25">
        <v>183</v>
      </c>
      <c r="H14" s="25">
        <v>199</v>
      </c>
      <c r="I14" s="25">
        <v>303</v>
      </c>
      <c r="J14" s="25">
        <v>254</v>
      </c>
      <c r="K14" s="25">
        <v>295</v>
      </c>
      <c r="L14" s="25">
        <v>0</v>
      </c>
      <c r="M14" s="25">
        <v>65</v>
      </c>
      <c r="N14" s="25">
        <v>558</v>
      </c>
      <c r="O14" s="31">
        <f>SUM(C14:N14)</f>
        <v>4480</v>
      </c>
    </row>
    <row r="15" spans="1:15">
      <c r="A15" s="24">
        <v>2009</v>
      </c>
      <c r="B15" s="24" t="s">
        <v>388</v>
      </c>
      <c r="C15" s="24">
        <v>260</v>
      </c>
      <c r="D15" s="24">
        <v>100</v>
      </c>
      <c r="E15" s="24">
        <v>162</v>
      </c>
      <c r="F15" s="24">
        <v>132</v>
      </c>
      <c r="G15" s="24">
        <v>107</v>
      </c>
      <c r="H15" s="24">
        <v>287</v>
      </c>
      <c r="I15" s="24">
        <v>576</v>
      </c>
      <c r="J15" s="24">
        <v>195</v>
      </c>
      <c r="K15" s="24">
        <v>115</v>
      </c>
      <c r="L15" s="24">
        <v>160</v>
      </c>
      <c r="M15" s="24">
        <v>404</v>
      </c>
      <c r="N15" s="24">
        <v>80</v>
      </c>
      <c r="O15" s="30">
        <f>SUM(C15:N15)</f>
        <v>2578</v>
      </c>
    </row>
    <row r="16" spans="1:15">
      <c r="A16" s="25"/>
      <c r="B16" s="25" t="s">
        <v>389</v>
      </c>
      <c r="C16" s="25">
        <v>736</v>
      </c>
      <c r="D16" s="25">
        <v>1849</v>
      </c>
      <c r="E16" s="25">
        <v>602</v>
      </c>
      <c r="F16" s="25">
        <v>697</v>
      </c>
      <c r="G16" s="25">
        <v>242</v>
      </c>
      <c r="H16" s="25">
        <v>417</v>
      </c>
      <c r="I16" s="25">
        <v>266</v>
      </c>
      <c r="J16" s="25">
        <v>0</v>
      </c>
      <c r="K16" s="25">
        <v>21</v>
      </c>
      <c r="L16" s="25">
        <v>289</v>
      </c>
      <c r="M16" s="25">
        <v>60</v>
      </c>
      <c r="N16" s="25">
        <v>0</v>
      </c>
      <c r="O16" s="31">
        <f>SUM(C16:N16)</f>
        <v>5179</v>
      </c>
    </row>
    <row r="17" spans="1:15">
      <c r="A17" s="24">
        <v>2010</v>
      </c>
      <c r="B17" s="24" t="s">
        <v>388</v>
      </c>
      <c r="C17" s="24">
        <v>117</v>
      </c>
      <c r="D17" s="24">
        <v>120</v>
      </c>
      <c r="E17" s="24">
        <v>111</v>
      </c>
      <c r="F17" s="24">
        <v>429</v>
      </c>
      <c r="G17" s="24">
        <v>80</v>
      </c>
      <c r="H17" s="24">
        <v>120</v>
      </c>
      <c r="I17" s="24">
        <v>237</v>
      </c>
      <c r="J17" s="24">
        <v>25</v>
      </c>
      <c r="K17" s="24">
        <v>353</v>
      </c>
      <c r="L17" s="24">
        <v>220</v>
      </c>
      <c r="M17" s="24">
        <v>226</v>
      </c>
      <c r="N17" s="24">
        <v>127</v>
      </c>
      <c r="O17" s="30">
        <f t="shared" ref="O17:O32" si="0">SUM(C17:N17)</f>
        <v>2165</v>
      </c>
    </row>
    <row r="18" spans="1:15">
      <c r="A18" s="25"/>
      <c r="B18" s="25" t="s">
        <v>389</v>
      </c>
      <c r="C18" s="25">
        <v>140</v>
      </c>
      <c r="D18" s="25">
        <v>657</v>
      </c>
      <c r="E18" s="25">
        <v>60</v>
      </c>
      <c r="F18" s="25">
        <v>414</v>
      </c>
      <c r="G18" s="25">
        <v>181</v>
      </c>
      <c r="H18" s="25">
        <v>201</v>
      </c>
      <c r="I18" s="25">
        <v>317</v>
      </c>
      <c r="J18" s="25">
        <v>12</v>
      </c>
      <c r="K18" s="25">
        <v>60</v>
      </c>
      <c r="L18" s="25">
        <v>40</v>
      </c>
      <c r="M18" s="25">
        <v>473</v>
      </c>
      <c r="N18" s="25">
        <v>302</v>
      </c>
      <c r="O18" s="31">
        <f t="shared" si="0"/>
        <v>2857</v>
      </c>
    </row>
    <row r="19" spans="1:15" ht="12.75" customHeight="1">
      <c r="A19" s="24">
        <v>2011</v>
      </c>
      <c r="B19" s="24" t="s">
        <v>388</v>
      </c>
      <c r="C19" s="24">
        <v>101</v>
      </c>
      <c r="D19" s="24">
        <v>384</v>
      </c>
      <c r="E19" s="24">
        <v>143</v>
      </c>
      <c r="F19" s="24">
        <v>22</v>
      </c>
      <c r="G19" s="24">
        <v>93</v>
      </c>
      <c r="H19" s="24">
        <v>434</v>
      </c>
      <c r="I19" s="24">
        <v>151</v>
      </c>
      <c r="J19" s="24">
        <v>177</v>
      </c>
      <c r="K19" s="24">
        <v>349</v>
      </c>
      <c r="L19" s="24">
        <v>269</v>
      </c>
      <c r="M19" s="24">
        <v>32</v>
      </c>
      <c r="N19" s="24">
        <v>71</v>
      </c>
      <c r="O19" s="30">
        <f t="shared" si="0"/>
        <v>2226</v>
      </c>
    </row>
    <row r="20" spans="1:15">
      <c r="A20" s="25"/>
      <c r="B20" s="25" t="s">
        <v>389</v>
      </c>
      <c r="C20" s="25">
        <v>131</v>
      </c>
      <c r="D20" s="25">
        <v>1251</v>
      </c>
      <c r="E20" s="25">
        <v>523</v>
      </c>
      <c r="F20" s="25">
        <v>937</v>
      </c>
      <c r="G20" s="25">
        <v>156</v>
      </c>
      <c r="H20" s="25">
        <v>512</v>
      </c>
      <c r="I20" s="25">
        <v>147</v>
      </c>
      <c r="J20" s="25">
        <v>439</v>
      </c>
      <c r="K20" s="25">
        <v>685</v>
      </c>
      <c r="L20" s="25">
        <v>798</v>
      </c>
      <c r="M20" s="25">
        <v>640</v>
      </c>
      <c r="N20" s="25">
        <v>734</v>
      </c>
      <c r="O20" s="31">
        <f t="shared" si="0"/>
        <v>6953</v>
      </c>
    </row>
    <row r="21" spans="1:15">
      <c r="A21" s="24">
        <v>2012</v>
      </c>
      <c r="B21" s="24" t="s">
        <v>388</v>
      </c>
      <c r="C21" s="24">
        <v>50</v>
      </c>
      <c r="D21" s="24">
        <v>92</v>
      </c>
      <c r="E21" s="24">
        <v>210</v>
      </c>
      <c r="F21" s="24">
        <v>209</v>
      </c>
      <c r="G21" s="24">
        <v>503</v>
      </c>
      <c r="H21" s="24">
        <v>167</v>
      </c>
      <c r="I21" s="24">
        <v>268</v>
      </c>
      <c r="J21" s="24">
        <v>146</v>
      </c>
      <c r="K21" s="24">
        <v>81</v>
      </c>
      <c r="L21" s="24">
        <v>298</v>
      </c>
      <c r="M21" s="24">
        <v>124</v>
      </c>
      <c r="N21" s="24">
        <v>200</v>
      </c>
      <c r="O21" s="30">
        <f t="shared" si="0"/>
        <v>2348</v>
      </c>
    </row>
    <row r="22" spans="1:15">
      <c r="A22" s="25"/>
      <c r="B22" s="25" t="s">
        <v>389</v>
      </c>
      <c r="C22" s="25">
        <v>142</v>
      </c>
      <c r="D22" s="25">
        <v>961</v>
      </c>
      <c r="E22" s="25">
        <v>1047</v>
      </c>
      <c r="F22" s="25">
        <v>608</v>
      </c>
      <c r="G22" s="25">
        <v>116</v>
      </c>
      <c r="H22" s="25">
        <v>337</v>
      </c>
      <c r="I22" s="25">
        <v>522</v>
      </c>
      <c r="J22" s="25">
        <v>275</v>
      </c>
      <c r="K22" s="25">
        <v>385</v>
      </c>
      <c r="L22" s="25">
        <v>138</v>
      </c>
      <c r="M22" s="25">
        <v>716</v>
      </c>
      <c r="N22" s="25">
        <v>475</v>
      </c>
      <c r="O22" s="31">
        <f t="shared" si="0"/>
        <v>5722</v>
      </c>
    </row>
    <row r="23" spans="1:15">
      <c r="A23" s="24">
        <v>2013</v>
      </c>
      <c r="B23" s="24" t="s">
        <v>388</v>
      </c>
      <c r="C23" s="24">
        <v>467</v>
      </c>
      <c r="D23" s="24">
        <v>280</v>
      </c>
      <c r="E23" s="24">
        <v>155</v>
      </c>
      <c r="F23" s="24">
        <v>342</v>
      </c>
      <c r="G23" s="24">
        <v>2</v>
      </c>
      <c r="H23" s="24">
        <v>15</v>
      </c>
      <c r="I23" s="24">
        <v>30</v>
      </c>
      <c r="J23" s="24">
        <v>3</v>
      </c>
      <c r="K23" s="24">
        <v>0</v>
      </c>
      <c r="L23" s="24">
        <v>1</v>
      </c>
      <c r="M23" s="24">
        <v>1</v>
      </c>
      <c r="N23" s="24">
        <v>1</v>
      </c>
      <c r="O23" s="30">
        <f t="shared" si="0"/>
        <v>1297</v>
      </c>
    </row>
    <row r="24" spans="1:15">
      <c r="A24" s="25"/>
      <c r="B24" s="25" t="s">
        <v>389</v>
      </c>
      <c r="C24" s="25">
        <v>926</v>
      </c>
      <c r="D24" s="25">
        <v>1067</v>
      </c>
      <c r="E24" s="25">
        <v>1724</v>
      </c>
      <c r="F24" s="25">
        <v>556</v>
      </c>
      <c r="G24" s="25">
        <v>819</v>
      </c>
      <c r="H24" s="25">
        <v>422</v>
      </c>
      <c r="I24" s="25">
        <v>125</v>
      </c>
      <c r="J24" s="25">
        <v>89</v>
      </c>
      <c r="K24" s="25">
        <v>0</v>
      </c>
      <c r="L24" s="25">
        <v>397</v>
      </c>
      <c r="M24" s="25">
        <v>484</v>
      </c>
      <c r="N24" s="25">
        <v>755</v>
      </c>
      <c r="O24" s="31">
        <f t="shared" si="0"/>
        <v>7364</v>
      </c>
    </row>
    <row r="25" spans="1:15">
      <c r="A25" s="24">
        <v>2014</v>
      </c>
      <c r="B25" s="24" t="s">
        <v>388</v>
      </c>
      <c r="C25" s="24">
        <v>0</v>
      </c>
      <c r="D25" s="24">
        <v>266</v>
      </c>
      <c r="E25" s="24">
        <v>380</v>
      </c>
      <c r="F25" s="24">
        <v>231</v>
      </c>
      <c r="G25" s="24">
        <v>51</v>
      </c>
      <c r="H25" s="24">
        <v>70</v>
      </c>
      <c r="I25" s="24">
        <v>81</v>
      </c>
      <c r="J25" s="24">
        <v>140</v>
      </c>
      <c r="K25" s="24">
        <v>170</v>
      </c>
      <c r="L25" s="24">
        <v>164</v>
      </c>
      <c r="M25" s="24">
        <v>84</v>
      </c>
      <c r="N25" s="24">
        <v>138</v>
      </c>
      <c r="O25" s="30">
        <f t="shared" si="0"/>
        <v>1775</v>
      </c>
    </row>
    <row r="26" spans="1:15">
      <c r="A26" s="25"/>
      <c r="B26" s="25" t="s">
        <v>389</v>
      </c>
      <c r="C26" s="25">
        <v>184</v>
      </c>
      <c r="D26" s="25">
        <v>738</v>
      </c>
      <c r="E26" s="25">
        <v>389</v>
      </c>
      <c r="F26" s="25">
        <v>851</v>
      </c>
      <c r="G26" s="25">
        <v>699</v>
      </c>
      <c r="H26" s="25">
        <v>695</v>
      </c>
      <c r="I26" s="25">
        <v>358</v>
      </c>
      <c r="J26" s="25">
        <v>142</v>
      </c>
      <c r="K26" s="25">
        <v>977</v>
      </c>
      <c r="L26" s="25">
        <v>693</v>
      </c>
      <c r="M26" s="25">
        <v>794</v>
      </c>
      <c r="N26" s="25">
        <v>445</v>
      </c>
      <c r="O26" s="31">
        <f t="shared" si="0"/>
        <v>6965</v>
      </c>
    </row>
    <row r="27" spans="1:15">
      <c r="A27" s="24">
        <v>2015</v>
      </c>
      <c r="B27" s="24" t="s">
        <v>388</v>
      </c>
      <c r="C27" s="24">
        <v>55</v>
      </c>
      <c r="D27" s="24">
        <v>3</v>
      </c>
      <c r="E27" s="24">
        <v>34</v>
      </c>
      <c r="F27" s="24">
        <v>39</v>
      </c>
      <c r="G27" s="24">
        <v>122</v>
      </c>
      <c r="H27" s="24">
        <v>109</v>
      </c>
      <c r="I27" s="24">
        <v>27</v>
      </c>
      <c r="J27" s="24">
        <v>0</v>
      </c>
      <c r="K27" s="24">
        <v>12</v>
      </c>
      <c r="L27" s="24">
        <v>0</v>
      </c>
      <c r="M27" s="24">
        <v>350</v>
      </c>
      <c r="N27" s="24">
        <v>0</v>
      </c>
      <c r="O27" s="30">
        <f t="shared" si="0"/>
        <v>751</v>
      </c>
    </row>
    <row r="28" spans="1:15">
      <c r="A28" s="25"/>
      <c r="B28" s="25" t="s">
        <v>389</v>
      </c>
      <c r="C28" s="25">
        <v>502</v>
      </c>
      <c r="D28" s="25">
        <v>916</v>
      </c>
      <c r="E28" s="25">
        <v>502</v>
      </c>
      <c r="F28" s="25">
        <v>724</v>
      </c>
      <c r="G28" s="25">
        <v>451</v>
      </c>
      <c r="H28" s="25">
        <v>176</v>
      </c>
      <c r="I28" s="25">
        <v>213</v>
      </c>
      <c r="J28" s="25">
        <v>132</v>
      </c>
      <c r="K28" s="25">
        <v>264</v>
      </c>
      <c r="L28" s="25">
        <v>129</v>
      </c>
      <c r="M28" s="25">
        <v>934</v>
      </c>
      <c r="N28" s="25">
        <v>524</v>
      </c>
      <c r="O28" s="31">
        <f t="shared" si="0"/>
        <v>5467</v>
      </c>
    </row>
    <row r="29" spans="1:15">
      <c r="A29" s="24">
        <v>2016</v>
      </c>
      <c r="B29" s="24" t="s">
        <v>388</v>
      </c>
      <c r="C29" s="24">
        <v>22</v>
      </c>
      <c r="D29" s="24">
        <v>49</v>
      </c>
      <c r="E29" s="24">
        <v>136</v>
      </c>
      <c r="F29" s="24">
        <v>98</v>
      </c>
      <c r="G29" s="24">
        <v>128</v>
      </c>
      <c r="H29" s="24">
        <v>134</v>
      </c>
      <c r="I29" s="24">
        <v>24</v>
      </c>
      <c r="J29" s="24">
        <v>64</v>
      </c>
      <c r="K29" s="24">
        <v>301</v>
      </c>
      <c r="L29" s="24">
        <v>77</v>
      </c>
      <c r="M29" s="24">
        <v>51</v>
      </c>
      <c r="N29" s="24">
        <v>54</v>
      </c>
      <c r="O29" s="30">
        <f t="shared" si="0"/>
        <v>1138</v>
      </c>
    </row>
    <row r="30" spans="1:15">
      <c r="A30" s="25"/>
      <c r="B30" s="25" t="s">
        <v>389</v>
      </c>
      <c r="C30" s="25">
        <v>555</v>
      </c>
      <c r="D30" s="25">
        <v>699</v>
      </c>
      <c r="E30" s="25">
        <v>614</v>
      </c>
      <c r="F30" s="25">
        <v>552</v>
      </c>
      <c r="G30" s="25">
        <v>540</v>
      </c>
      <c r="H30" s="25">
        <v>677</v>
      </c>
      <c r="I30" s="25">
        <v>195</v>
      </c>
      <c r="J30" s="25">
        <v>770</v>
      </c>
      <c r="K30" s="25">
        <v>619</v>
      </c>
      <c r="L30" s="25">
        <v>990</v>
      </c>
      <c r="M30" s="25">
        <v>516</v>
      </c>
      <c r="N30" s="25">
        <v>784</v>
      </c>
      <c r="O30" s="31">
        <f t="shared" si="0"/>
        <v>7511</v>
      </c>
    </row>
    <row r="31" spans="1:15">
      <c r="A31" s="26">
        <v>2017</v>
      </c>
      <c r="B31" s="26" t="s">
        <v>388</v>
      </c>
      <c r="C31" s="27">
        <v>92</v>
      </c>
      <c r="D31" s="27">
        <v>109</v>
      </c>
      <c r="E31" s="27">
        <v>52</v>
      </c>
      <c r="F31" s="27">
        <v>352</v>
      </c>
      <c r="G31" s="27">
        <v>296</v>
      </c>
      <c r="H31" s="27">
        <v>225</v>
      </c>
      <c r="I31" s="27">
        <v>168</v>
      </c>
      <c r="J31" s="27">
        <v>921</v>
      </c>
      <c r="K31" s="27">
        <v>73</v>
      </c>
      <c r="L31" s="27">
        <v>178</v>
      </c>
      <c r="M31" s="27">
        <v>210</v>
      </c>
      <c r="N31" s="27">
        <v>776</v>
      </c>
      <c r="O31" s="30">
        <f t="shared" si="0"/>
        <v>3452</v>
      </c>
    </row>
    <row r="32" spans="1:15">
      <c r="A32" s="28"/>
      <c r="B32" s="28" t="s">
        <v>389</v>
      </c>
      <c r="C32" s="29">
        <v>686</v>
      </c>
      <c r="D32" s="29">
        <v>418</v>
      </c>
      <c r="E32" s="29">
        <v>317</v>
      </c>
      <c r="F32" s="29">
        <v>472</v>
      </c>
      <c r="G32" s="29">
        <v>672</v>
      </c>
      <c r="H32" s="29">
        <v>655</v>
      </c>
      <c r="I32" s="29">
        <v>280</v>
      </c>
      <c r="J32" s="29">
        <v>494</v>
      </c>
      <c r="K32" s="29">
        <v>429</v>
      </c>
      <c r="L32" s="29">
        <v>282</v>
      </c>
      <c r="M32" s="29">
        <v>325</v>
      </c>
      <c r="N32" s="29">
        <v>590</v>
      </c>
      <c r="O32" s="31">
        <f t="shared" si="0"/>
        <v>5620</v>
      </c>
    </row>
    <row r="41" ht="6.75" customHeight="1"/>
    <row r="43" ht="6" customHeight="1"/>
    <row r="49" spans="18:24">
      <c r="R49" s="32"/>
      <c r="S49" s="32"/>
      <c r="T49" s="32"/>
      <c r="U49" s="32"/>
      <c r="V49" s="32"/>
      <c r="W49" s="32"/>
      <c r="X49" s="32"/>
    </row>
    <row r="50" spans="18:24">
      <c r="R50" s="17"/>
      <c r="S50" s="17"/>
      <c r="T50" s="33"/>
      <c r="U50" s="33"/>
      <c r="V50" s="33"/>
      <c r="W50" s="33"/>
      <c r="X50" s="33"/>
    </row>
    <row r="51" spans="18:24">
      <c r="R51" s="34"/>
      <c r="S51" s="34"/>
      <c r="T51" s="34"/>
      <c r="U51" s="34"/>
      <c r="V51" s="34"/>
      <c r="W51" s="34"/>
      <c r="X51" s="34"/>
    </row>
    <row r="52" spans="18:24">
      <c r="R52" s="34"/>
      <c r="S52" s="34"/>
      <c r="T52" s="34"/>
      <c r="U52" s="34"/>
      <c r="V52" s="34"/>
      <c r="W52" s="34"/>
      <c r="X52" s="34"/>
    </row>
    <row r="53" spans="18:24">
      <c r="R53" s="32"/>
      <c r="S53" s="32"/>
      <c r="T53" s="32"/>
      <c r="U53" s="32"/>
      <c r="V53" s="32"/>
      <c r="W53" s="32"/>
      <c r="X53" s="32"/>
    </row>
    <row r="54" spans="18:24">
      <c r="R54" s="32"/>
      <c r="S54" s="32"/>
      <c r="T54" s="32"/>
      <c r="U54" s="32"/>
      <c r="V54" s="32"/>
      <c r="W54" s="32"/>
      <c r="X54" s="32"/>
    </row>
    <row r="55" spans="18:24">
      <c r="R55" s="32"/>
      <c r="S55" s="32"/>
      <c r="T55" s="32"/>
      <c r="U55" s="32"/>
      <c r="V55" s="32"/>
      <c r="W55" s="32"/>
      <c r="X55" s="32"/>
    </row>
    <row r="56" spans="18:24">
      <c r="R56" s="32"/>
      <c r="S56" s="32"/>
      <c r="T56" s="32"/>
      <c r="U56" s="32"/>
      <c r="V56" s="32"/>
      <c r="W56" s="32"/>
      <c r="X56" s="32"/>
    </row>
    <row r="57" spans="18:24">
      <c r="R57" s="32"/>
      <c r="S57" s="32"/>
      <c r="T57" s="32"/>
      <c r="U57" s="32"/>
      <c r="V57" s="32"/>
      <c r="W57" s="32"/>
      <c r="X57" s="32"/>
    </row>
    <row r="67" spans="1:15">
      <c r="A67" s="20" t="s">
        <v>390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>
      <c r="A69" s="22" t="s">
        <v>359</v>
      </c>
      <c r="B69" s="22" t="s">
        <v>391</v>
      </c>
      <c r="C69" s="23" t="s">
        <v>360</v>
      </c>
      <c r="D69" s="23" t="s">
        <v>361</v>
      </c>
      <c r="E69" s="23" t="s">
        <v>362</v>
      </c>
      <c r="F69" s="23" t="s">
        <v>363</v>
      </c>
      <c r="G69" s="23" t="s">
        <v>364</v>
      </c>
      <c r="H69" s="23" t="s">
        <v>365</v>
      </c>
      <c r="I69" s="23" t="s">
        <v>366</v>
      </c>
      <c r="J69" s="23" t="s">
        <v>367</v>
      </c>
      <c r="K69" s="23" t="s">
        <v>387</v>
      </c>
      <c r="L69" s="23" t="s">
        <v>369</v>
      </c>
      <c r="M69" s="23" t="s">
        <v>370</v>
      </c>
      <c r="N69" s="23" t="s">
        <v>371</v>
      </c>
      <c r="O69" s="23" t="s">
        <v>372</v>
      </c>
    </row>
    <row r="70" spans="1:15">
      <c r="A70" s="24">
        <v>2008</v>
      </c>
      <c r="B70" s="24" t="s">
        <v>388</v>
      </c>
      <c r="C70" s="24">
        <v>169</v>
      </c>
      <c r="D70" s="24">
        <v>205</v>
      </c>
      <c r="E70" s="24">
        <v>241</v>
      </c>
      <c r="F70" s="24">
        <v>145</v>
      </c>
      <c r="G70" s="24">
        <v>120</v>
      </c>
      <c r="H70" s="24">
        <v>41</v>
      </c>
      <c r="I70" s="24">
        <v>213</v>
      </c>
      <c r="J70" s="24">
        <v>211</v>
      </c>
      <c r="K70" s="24">
        <v>270</v>
      </c>
      <c r="L70" s="24">
        <v>322</v>
      </c>
      <c r="M70" s="24">
        <v>235</v>
      </c>
      <c r="N70" s="24">
        <v>275</v>
      </c>
      <c r="O70" s="30">
        <f>SUM(C70:N70)</f>
        <v>2447</v>
      </c>
    </row>
    <row r="71" spans="1:15">
      <c r="A71" s="25"/>
      <c r="B71" s="25" t="s">
        <v>389</v>
      </c>
      <c r="C71" s="25">
        <v>511</v>
      </c>
      <c r="D71" s="25">
        <v>414</v>
      </c>
      <c r="E71" s="25">
        <v>1462</v>
      </c>
      <c r="F71" s="25">
        <v>926</v>
      </c>
      <c r="G71" s="25">
        <v>114</v>
      </c>
      <c r="H71" s="25">
        <v>163</v>
      </c>
      <c r="I71" s="25">
        <v>156</v>
      </c>
      <c r="J71" s="25">
        <v>158</v>
      </c>
      <c r="K71" s="25">
        <v>106</v>
      </c>
      <c r="L71" s="25">
        <v>131</v>
      </c>
      <c r="M71" s="25">
        <v>130</v>
      </c>
      <c r="N71" s="25">
        <v>285</v>
      </c>
      <c r="O71" s="31">
        <f>SUM(C71:N71)</f>
        <v>4556</v>
      </c>
    </row>
    <row r="72" spans="1:15">
      <c r="A72" s="24">
        <v>2009</v>
      </c>
      <c r="B72" s="24" t="s">
        <v>388</v>
      </c>
      <c r="C72" s="24">
        <v>148</v>
      </c>
      <c r="D72" s="24">
        <v>195</v>
      </c>
      <c r="E72" s="24">
        <v>85</v>
      </c>
      <c r="F72" s="24">
        <v>259</v>
      </c>
      <c r="G72" s="24">
        <v>303</v>
      </c>
      <c r="H72" s="24">
        <v>204</v>
      </c>
      <c r="I72" s="24">
        <v>318</v>
      </c>
      <c r="J72" s="24">
        <v>207</v>
      </c>
      <c r="K72" s="24">
        <v>272</v>
      </c>
      <c r="L72" s="24">
        <v>294</v>
      </c>
      <c r="M72" s="24">
        <v>224</v>
      </c>
      <c r="N72" s="24">
        <v>45</v>
      </c>
      <c r="O72" s="30">
        <f>SUM(C72:N72)</f>
        <v>2554</v>
      </c>
    </row>
    <row r="73" spans="1:15">
      <c r="A73" s="25"/>
      <c r="B73" s="25" t="s">
        <v>389</v>
      </c>
      <c r="C73" s="25">
        <v>453</v>
      </c>
      <c r="D73" s="25">
        <v>737</v>
      </c>
      <c r="E73" s="25">
        <v>1195</v>
      </c>
      <c r="F73" s="25">
        <v>948</v>
      </c>
      <c r="G73" s="25">
        <v>1195</v>
      </c>
      <c r="H73" s="25">
        <v>330</v>
      </c>
      <c r="I73" s="25">
        <v>279</v>
      </c>
      <c r="J73" s="25">
        <v>19</v>
      </c>
      <c r="K73" s="25">
        <v>221</v>
      </c>
      <c r="L73" s="25">
        <v>136</v>
      </c>
      <c r="M73" s="25">
        <v>57</v>
      </c>
      <c r="N73" s="25">
        <v>4</v>
      </c>
      <c r="O73" s="31">
        <f>SUM(C73:N73)</f>
        <v>5574</v>
      </c>
    </row>
    <row r="74" spans="1:15">
      <c r="A74" s="24">
        <v>2010</v>
      </c>
      <c r="B74" s="24" t="s">
        <v>388</v>
      </c>
      <c r="C74" s="24">
        <v>364</v>
      </c>
      <c r="D74" s="24">
        <v>151</v>
      </c>
      <c r="E74" s="24">
        <v>203</v>
      </c>
      <c r="F74" s="24">
        <v>234</v>
      </c>
      <c r="G74" s="24">
        <v>226</v>
      </c>
      <c r="H74" s="24">
        <v>176</v>
      </c>
      <c r="I74" s="24">
        <v>207</v>
      </c>
      <c r="J74" s="24">
        <v>99</v>
      </c>
      <c r="K74" s="24">
        <v>325</v>
      </c>
      <c r="L74" s="24">
        <v>199</v>
      </c>
      <c r="M74" s="24">
        <v>112</v>
      </c>
      <c r="N74" s="24">
        <v>207</v>
      </c>
      <c r="O74" s="30">
        <f t="shared" ref="O74:O89" si="1">SUM(C74:N74)</f>
        <v>2503</v>
      </c>
    </row>
    <row r="75" spans="1:15">
      <c r="A75" s="25"/>
      <c r="B75" s="25" t="s">
        <v>389</v>
      </c>
      <c r="C75" s="25">
        <v>212</v>
      </c>
      <c r="D75" s="25">
        <v>195</v>
      </c>
      <c r="E75" s="25">
        <v>280</v>
      </c>
      <c r="F75" s="25">
        <v>353</v>
      </c>
      <c r="G75" s="25">
        <v>394</v>
      </c>
      <c r="H75" s="25">
        <v>355</v>
      </c>
      <c r="I75" s="25">
        <v>123</v>
      </c>
      <c r="J75" s="25">
        <v>96</v>
      </c>
      <c r="K75" s="25">
        <v>213</v>
      </c>
      <c r="L75" s="25">
        <v>183</v>
      </c>
      <c r="M75" s="25">
        <v>240</v>
      </c>
      <c r="N75" s="25">
        <v>422</v>
      </c>
      <c r="O75" s="31">
        <f t="shared" si="1"/>
        <v>3066</v>
      </c>
    </row>
    <row r="76" spans="1:15">
      <c r="A76" s="24">
        <v>2011</v>
      </c>
      <c r="B76" s="24" t="s">
        <v>388</v>
      </c>
      <c r="C76" s="24">
        <v>116</v>
      </c>
      <c r="D76" s="24">
        <v>276</v>
      </c>
      <c r="E76" s="24">
        <v>130</v>
      </c>
      <c r="F76" s="24">
        <v>274</v>
      </c>
      <c r="G76" s="24">
        <v>103</v>
      </c>
      <c r="H76" s="24">
        <v>225</v>
      </c>
      <c r="I76" s="24">
        <v>225</v>
      </c>
      <c r="J76" s="24">
        <v>227</v>
      </c>
      <c r="K76" s="24">
        <v>205</v>
      </c>
      <c r="L76" s="24">
        <v>147</v>
      </c>
      <c r="M76" s="24">
        <v>190</v>
      </c>
      <c r="N76" s="24">
        <v>276</v>
      </c>
      <c r="O76" s="30">
        <f t="shared" si="1"/>
        <v>2394</v>
      </c>
    </row>
    <row r="77" spans="1:15">
      <c r="A77" s="25"/>
      <c r="B77" s="25" t="s">
        <v>389</v>
      </c>
      <c r="C77" s="25">
        <v>173</v>
      </c>
      <c r="D77" s="25">
        <v>630</v>
      </c>
      <c r="E77" s="25">
        <v>798</v>
      </c>
      <c r="F77" s="25">
        <v>714</v>
      </c>
      <c r="G77" s="25">
        <v>269</v>
      </c>
      <c r="H77" s="25">
        <v>476</v>
      </c>
      <c r="I77" s="25">
        <v>241</v>
      </c>
      <c r="J77" s="25">
        <v>614</v>
      </c>
      <c r="K77" s="25">
        <v>468</v>
      </c>
      <c r="L77" s="25">
        <v>844</v>
      </c>
      <c r="M77" s="25">
        <v>588</v>
      </c>
      <c r="N77" s="25">
        <v>531</v>
      </c>
      <c r="O77" s="31">
        <f t="shared" si="1"/>
        <v>6346</v>
      </c>
    </row>
    <row r="78" spans="1:15">
      <c r="A78" s="24">
        <v>2012</v>
      </c>
      <c r="B78" s="24" t="s">
        <v>388</v>
      </c>
      <c r="C78" s="24">
        <v>83</v>
      </c>
      <c r="D78" s="24">
        <v>92</v>
      </c>
      <c r="E78" s="24">
        <v>174</v>
      </c>
      <c r="F78" s="24">
        <v>145</v>
      </c>
      <c r="G78" s="24">
        <v>140</v>
      </c>
      <c r="H78" s="24">
        <v>215</v>
      </c>
      <c r="I78" s="24">
        <v>280</v>
      </c>
      <c r="J78" s="24">
        <v>216</v>
      </c>
      <c r="K78" s="24">
        <v>307</v>
      </c>
      <c r="L78" s="24">
        <v>117</v>
      </c>
      <c r="M78" s="24">
        <v>187</v>
      </c>
      <c r="N78" s="24">
        <v>224</v>
      </c>
      <c r="O78" s="30">
        <f t="shared" si="1"/>
        <v>2180</v>
      </c>
    </row>
    <row r="79" spans="1:15">
      <c r="A79" s="25"/>
      <c r="B79" s="25" t="s">
        <v>389</v>
      </c>
      <c r="C79" s="25">
        <v>551</v>
      </c>
      <c r="D79" s="25">
        <v>970</v>
      </c>
      <c r="E79" s="25">
        <v>673</v>
      </c>
      <c r="F79" s="25">
        <v>470</v>
      </c>
      <c r="G79" s="25">
        <v>554</v>
      </c>
      <c r="H79" s="25">
        <v>393</v>
      </c>
      <c r="I79" s="25">
        <v>434</v>
      </c>
      <c r="J79" s="25">
        <v>120</v>
      </c>
      <c r="K79" s="25">
        <v>522</v>
      </c>
      <c r="L79" s="25">
        <v>280</v>
      </c>
      <c r="M79" s="25">
        <v>502</v>
      </c>
      <c r="N79" s="25">
        <v>539</v>
      </c>
      <c r="O79" s="31">
        <f t="shared" si="1"/>
        <v>6008</v>
      </c>
    </row>
    <row r="80" spans="1:15">
      <c r="A80" s="24">
        <v>2013</v>
      </c>
      <c r="B80" s="24" t="s">
        <v>388</v>
      </c>
      <c r="C80" s="24">
        <v>188</v>
      </c>
      <c r="D80" s="24">
        <v>140</v>
      </c>
      <c r="E80" s="24">
        <v>129</v>
      </c>
      <c r="F80" s="24">
        <v>196</v>
      </c>
      <c r="G80" s="24">
        <v>200</v>
      </c>
      <c r="H80" s="24">
        <v>42</v>
      </c>
      <c r="I80" s="24">
        <v>26</v>
      </c>
      <c r="J80" s="24">
        <v>216</v>
      </c>
      <c r="K80" s="24">
        <v>8</v>
      </c>
      <c r="L80" s="24">
        <v>133</v>
      </c>
      <c r="M80" s="24">
        <v>28</v>
      </c>
      <c r="N80" s="24">
        <v>21</v>
      </c>
      <c r="O80" s="30">
        <f t="shared" si="1"/>
        <v>1327</v>
      </c>
    </row>
    <row r="81" spans="1:15">
      <c r="A81" s="25"/>
      <c r="B81" s="25" t="s">
        <v>389</v>
      </c>
      <c r="C81" s="25">
        <v>658</v>
      </c>
      <c r="D81" s="25">
        <v>905</v>
      </c>
      <c r="E81" s="25">
        <v>1359</v>
      </c>
      <c r="F81" s="25">
        <v>841</v>
      </c>
      <c r="G81" s="25">
        <v>698</v>
      </c>
      <c r="H81" s="25">
        <v>229</v>
      </c>
      <c r="I81" s="25">
        <v>274</v>
      </c>
      <c r="J81" s="25">
        <v>474</v>
      </c>
      <c r="K81" s="25">
        <v>352</v>
      </c>
      <c r="L81" s="25">
        <v>351</v>
      </c>
      <c r="M81" s="25">
        <v>508</v>
      </c>
      <c r="N81" s="25">
        <v>450</v>
      </c>
      <c r="O81" s="31">
        <f t="shared" si="1"/>
        <v>7099</v>
      </c>
    </row>
    <row r="82" spans="1:15">
      <c r="A82" s="24">
        <v>2014</v>
      </c>
      <c r="B82" s="24" t="s">
        <v>388</v>
      </c>
      <c r="C82" s="24">
        <v>102</v>
      </c>
      <c r="D82" s="24">
        <v>99</v>
      </c>
      <c r="E82" s="24">
        <v>179</v>
      </c>
      <c r="F82" s="24">
        <v>136</v>
      </c>
      <c r="G82" s="24">
        <v>208</v>
      </c>
      <c r="H82" s="24">
        <v>199</v>
      </c>
      <c r="I82" s="24">
        <v>187</v>
      </c>
      <c r="J82" s="24">
        <v>106</v>
      </c>
      <c r="K82" s="24">
        <v>192</v>
      </c>
      <c r="L82" s="24">
        <v>156</v>
      </c>
      <c r="M82" s="24">
        <v>64</v>
      </c>
      <c r="N82" s="24">
        <v>60</v>
      </c>
      <c r="O82" s="30">
        <f t="shared" si="1"/>
        <v>1688</v>
      </c>
    </row>
    <row r="83" spans="1:15">
      <c r="A83" s="25"/>
      <c r="B83" s="25" t="s">
        <v>389</v>
      </c>
      <c r="C83" s="25">
        <v>335</v>
      </c>
      <c r="D83" s="25">
        <v>568</v>
      </c>
      <c r="E83" s="25">
        <v>780</v>
      </c>
      <c r="F83" s="25">
        <v>874</v>
      </c>
      <c r="G83" s="25">
        <v>750</v>
      </c>
      <c r="H83" s="25">
        <v>610</v>
      </c>
      <c r="I83" s="25">
        <v>188</v>
      </c>
      <c r="J83" s="25">
        <v>244</v>
      </c>
      <c r="K83" s="25">
        <v>943</v>
      </c>
      <c r="L83" s="25">
        <v>591</v>
      </c>
      <c r="M83" s="25">
        <v>355</v>
      </c>
      <c r="N83" s="25">
        <v>874</v>
      </c>
      <c r="O83" s="31">
        <f t="shared" si="1"/>
        <v>7112</v>
      </c>
    </row>
    <row r="84" spans="1:15">
      <c r="A84" s="24">
        <v>2015</v>
      </c>
      <c r="B84" s="24" t="s">
        <v>388</v>
      </c>
      <c r="C84" s="24">
        <v>122</v>
      </c>
      <c r="D84" s="24">
        <v>123</v>
      </c>
      <c r="E84" s="24">
        <v>60</v>
      </c>
      <c r="F84" s="24">
        <v>113</v>
      </c>
      <c r="G84" s="24">
        <v>91</v>
      </c>
      <c r="H84" s="24">
        <v>77</v>
      </c>
      <c r="I84" s="24">
        <v>35</v>
      </c>
      <c r="J84" s="24">
        <v>49</v>
      </c>
      <c r="K84" s="24">
        <v>69</v>
      </c>
      <c r="L84" s="24">
        <v>41</v>
      </c>
      <c r="M84" s="24">
        <v>130</v>
      </c>
      <c r="N84" s="24">
        <v>7</v>
      </c>
      <c r="O84" s="30">
        <f t="shared" si="1"/>
        <v>917</v>
      </c>
    </row>
    <row r="85" spans="1:15">
      <c r="A85" s="25"/>
      <c r="B85" s="25" t="s">
        <v>389</v>
      </c>
      <c r="C85" s="25">
        <v>600</v>
      </c>
      <c r="D85" s="25">
        <v>646</v>
      </c>
      <c r="E85" s="25">
        <v>628</v>
      </c>
      <c r="F85" s="25">
        <v>753</v>
      </c>
      <c r="G85" s="25">
        <v>410</v>
      </c>
      <c r="H85" s="25">
        <v>423</v>
      </c>
      <c r="I85" s="25">
        <v>499</v>
      </c>
      <c r="J85" s="25">
        <v>57</v>
      </c>
      <c r="K85" s="25">
        <v>252</v>
      </c>
      <c r="L85" s="25">
        <v>238</v>
      </c>
      <c r="M85" s="25">
        <v>751</v>
      </c>
      <c r="N85" s="25">
        <v>264</v>
      </c>
      <c r="O85" s="31">
        <f t="shared" si="1"/>
        <v>5521</v>
      </c>
    </row>
    <row r="86" spans="1:15">
      <c r="A86" s="24">
        <v>2016</v>
      </c>
      <c r="B86" s="24" t="s">
        <v>388</v>
      </c>
      <c r="C86" s="24">
        <v>27</v>
      </c>
      <c r="D86" s="24">
        <v>34</v>
      </c>
      <c r="E86" s="24">
        <v>83</v>
      </c>
      <c r="F86" s="24">
        <v>151</v>
      </c>
      <c r="G86" s="24">
        <v>119</v>
      </c>
      <c r="H86" s="24">
        <v>112</v>
      </c>
      <c r="I86" s="24">
        <v>78</v>
      </c>
      <c r="J86" s="24">
        <v>121</v>
      </c>
      <c r="K86" s="24">
        <v>102</v>
      </c>
      <c r="L86" s="24">
        <v>88</v>
      </c>
      <c r="M86" s="24">
        <v>177</v>
      </c>
      <c r="N86" s="24">
        <v>65</v>
      </c>
      <c r="O86" s="30">
        <f t="shared" si="1"/>
        <v>1157</v>
      </c>
    </row>
    <row r="87" spans="1:15">
      <c r="A87" s="25"/>
      <c r="B87" s="25" t="s">
        <v>389</v>
      </c>
      <c r="C87" s="25">
        <v>594</v>
      </c>
      <c r="D87" s="25">
        <v>599</v>
      </c>
      <c r="E87" s="25">
        <v>572</v>
      </c>
      <c r="F87" s="25">
        <v>773</v>
      </c>
      <c r="G87" s="25">
        <v>638</v>
      </c>
      <c r="H87" s="25">
        <v>353</v>
      </c>
      <c r="I87" s="25">
        <v>412</v>
      </c>
      <c r="J87" s="25">
        <v>934</v>
      </c>
      <c r="K87" s="25">
        <v>587</v>
      </c>
      <c r="L87" s="25">
        <v>718</v>
      </c>
      <c r="M87" s="25">
        <v>706</v>
      </c>
      <c r="N87" s="25">
        <v>688</v>
      </c>
      <c r="O87" s="31">
        <f t="shared" si="1"/>
        <v>7574</v>
      </c>
    </row>
    <row r="88" spans="1:15">
      <c r="A88" s="26">
        <v>2017</v>
      </c>
      <c r="B88" s="26" t="s">
        <v>388</v>
      </c>
      <c r="C88" s="27">
        <v>87</v>
      </c>
      <c r="D88" s="27">
        <v>91</v>
      </c>
      <c r="E88" s="27">
        <v>201</v>
      </c>
      <c r="F88" s="27">
        <v>80</v>
      </c>
      <c r="G88" s="27">
        <v>232</v>
      </c>
      <c r="H88" s="27">
        <v>214</v>
      </c>
      <c r="I88" s="27">
        <v>121</v>
      </c>
      <c r="J88" s="27">
        <v>48</v>
      </c>
      <c r="K88" s="27">
        <v>466</v>
      </c>
      <c r="L88" s="27">
        <v>201</v>
      </c>
      <c r="M88" s="27">
        <v>97</v>
      </c>
      <c r="N88" s="27">
        <v>237</v>
      </c>
      <c r="O88" s="30">
        <f t="shared" si="1"/>
        <v>2075</v>
      </c>
    </row>
    <row r="89" spans="1:15">
      <c r="A89" s="28"/>
      <c r="B89" s="28" t="s">
        <v>389</v>
      </c>
      <c r="C89" s="29">
        <v>606</v>
      </c>
      <c r="D89" s="29">
        <v>159</v>
      </c>
      <c r="E89" s="29">
        <v>709</v>
      </c>
      <c r="F89" s="29">
        <v>406</v>
      </c>
      <c r="G89" s="29">
        <v>504</v>
      </c>
      <c r="H89" s="29">
        <v>624</v>
      </c>
      <c r="I89" s="29">
        <v>565</v>
      </c>
      <c r="J89" s="29">
        <v>314</v>
      </c>
      <c r="K89" s="29">
        <v>434</v>
      </c>
      <c r="L89" s="29">
        <v>596</v>
      </c>
      <c r="M89" s="29">
        <v>302</v>
      </c>
      <c r="N89" s="29">
        <v>345</v>
      </c>
      <c r="O89" s="31">
        <f t="shared" si="1"/>
        <v>5564</v>
      </c>
    </row>
  </sheetData>
  <pageMargins left="0.82638888888888895" right="0.196527777777778" top="0.156944444444444" bottom="0.43263888888888902" header="0.27500000000000002" footer="0"/>
  <pageSetup paperSize="9" firstPageNumber="0" orientation="portrait" useFirstPageNumber="1" horizontalDpi="300" verticalDpi="300" r:id="rId1"/>
  <headerFooter alignWithMargins="0">
    <oddFooter>&amp;C&amp;"Consolas,Normal"&amp;8Terminal de Contenedores del Puerto de Bahía Blanca - T. S. P. Patagonia Norte S.A. -  Pcia. de Buenos Aires - República Argentina&amp;"Arial,Normal"
Form.1034 - 22/11/00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P82"/>
  <sheetViews>
    <sheetView showGridLines="0" zoomScaleNormal="100" workbookViewId="0">
      <selection activeCell="N1" sqref="N1"/>
    </sheetView>
  </sheetViews>
  <sheetFormatPr baseColWidth="10" defaultColWidth="11.42578125" defaultRowHeight="12.75"/>
  <cols>
    <col min="1" max="1" width="14.42578125" style="1" customWidth="1"/>
    <col min="2" max="2" width="3.7109375" style="1" customWidth="1"/>
    <col min="3" max="3" width="4.140625" style="1" customWidth="1"/>
    <col min="4" max="4" width="4.42578125" style="1" customWidth="1"/>
    <col min="5" max="5" width="4.140625" style="1" customWidth="1"/>
    <col min="6" max="7" width="4.42578125" style="1" customWidth="1"/>
    <col min="8" max="8" width="3.85546875" style="1" customWidth="1"/>
    <col min="9" max="13" width="4.42578125" style="1" customWidth="1"/>
    <col min="14" max="14" width="8.7109375" style="1" customWidth="1"/>
    <col min="15" max="15" width="5.140625" style="1" customWidth="1"/>
    <col min="16" max="16" width="6.42578125" style="1" customWidth="1"/>
    <col min="17" max="17" width="6.85546875" style="1" customWidth="1"/>
    <col min="18" max="16384" width="11.42578125" style="1"/>
  </cols>
  <sheetData>
    <row r="10" spans="1:16">
      <c r="A10" s="2" t="s">
        <v>392</v>
      </c>
      <c r="B10" s="3"/>
      <c r="C10" s="3"/>
      <c r="D10" s="3"/>
      <c r="E10" s="3"/>
      <c r="F10" s="3"/>
      <c r="G10" s="3"/>
      <c r="H10" s="3"/>
      <c r="I10" s="18"/>
      <c r="J10" s="18"/>
      <c r="K10" s="18" t="str">
        <f>Principal!$C$11</f>
        <v>Datos al 31/12/2017</v>
      </c>
      <c r="L10" s="19"/>
      <c r="M10" s="19"/>
      <c r="N10" s="19"/>
      <c r="O10" s="3"/>
      <c r="P10" s="3"/>
    </row>
    <row r="11" spans="1:16">
      <c r="A11" s="3"/>
      <c r="B11" s="3"/>
      <c r="C11" s="3"/>
      <c r="D11" s="3"/>
      <c r="E11" s="3"/>
      <c r="F11" s="3"/>
      <c r="G11" s="3"/>
      <c r="H11" s="3"/>
      <c r="I11" s="18"/>
      <c r="J11" s="18"/>
      <c r="K11" s="18"/>
      <c r="L11" s="18"/>
      <c r="M11" s="18"/>
      <c r="N11" s="18"/>
      <c r="O11" s="18"/>
      <c r="P11" s="3"/>
    </row>
    <row r="12" spans="1:16">
      <c r="A12" s="4" t="s">
        <v>393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4" spans="1:16">
      <c r="A14" s="5" t="s">
        <v>260</v>
      </c>
      <c r="B14" s="5" t="s">
        <v>360</v>
      </c>
      <c r="C14" s="5" t="s">
        <v>361</v>
      </c>
      <c r="D14" s="5" t="s">
        <v>362</v>
      </c>
      <c r="E14" s="5" t="s">
        <v>363</v>
      </c>
      <c r="F14" s="5" t="s">
        <v>364</v>
      </c>
      <c r="G14" s="5" t="s">
        <v>365</v>
      </c>
      <c r="H14" s="5" t="s">
        <v>366</v>
      </c>
      <c r="I14" s="5" t="s">
        <v>367</v>
      </c>
      <c r="J14" s="5" t="s">
        <v>387</v>
      </c>
      <c r="K14" s="5" t="s">
        <v>369</v>
      </c>
      <c r="L14" s="5" t="s">
        <v>370</v>
      </c>
      <c r="M14" s="5" t="s">
        <v>371</v>
      </c>
      <c r="N14" s="327" t="s">
        <v>372</v>
      </c>
    </row>
    <row r="15" spans="1:16">
      <c r="A15" s="6" t="s">
        <v>394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>
        <v>1</v>
      </c>
      <c r="M15" s="7"/>
      <c r="N15" s="8">
        <f>SUM(B15:M15)</f>
        <v>1</v>
      </c>
    </row>
    <row r="16" spans="1:16">
      <c r="A16" s="6" t="s">
        <v>340</v>
      </c>
      <c r="B16" s="7">
        <v>126</v>
      </c>
      <c r="C16" s="7">
        <v>106</v>
      </c>
      <c r="D16" s="7">
        <v>84</v>
      </c>
      <c r="E16" s="7">
        <v>72</v>
      </c>
      <c r="F16" s="7">
        <v>92</v>
      </c>
      <c r="G16" s="7"/>
      <c r="H16" s="7"/>
      <c r="I16" s="7">
        <v>46</v>
      </c>
      <c r="J16" s="7"/>
      <c r="K16" s="7">
        <v>88</v>
      </c>
      <c r="L16" s="7">
        <v>41</v>
      </c>
      <c r="M16" s="7"/>
      <c r="N16" s="8">
        <f>SUM(B16:M16)</f>
        <v>655</v>
      </c>
    </row>
    <row r="17" spans="1:14">
      <c r="A17" s="6" t="s">
        <v>266</v>
      </c>
      <c r="B17" s="7">
        <v>1</v>
      </c>
      <c r="C17" s="7"/>
      <c r="D17" s="7"/>
      <c r="E17" s="7">
        <v>1</v>
      </c>
      <c r="F17" s="7"/>
      <c r="G17" s="7"/>
      <c r="H17" s="7">
        <v>1</v>
      </c>
      <c r="I17" s="7">
        <v>1</v>
      </c>
      <c r="J17" s="7"/>
      <c r="K17" s="7"/>
      <c r="L17" s="7"/>
      <c r="M17" s="7"/>
      <c r="N17" s="8">
        <f>SUM(B17:M17)</f>
        <v>4</v>
      </c>
    </row>
    <row r="18" spans="1:14">
      <c r="A18" s="6" t="s">
        <v>347</v>
      </c>
      <c r="B18" s="7"/>
      <c r="C18" s="7"/>
      <c r="D18" s="7"/>
      <c r="E18" s="7"/>
      <c r="F18" s="7"/>
      <c r="G18" s="7"/>
      <c r="H18" s="7"/>
      <c r="I18" s="7">
        <v>4</v>
      </c>
      <c r="J18" s="7"/>
      <c r="K18" s="7"/>
      <c r="L18" s="7"/>
      <c r="M18" s="7"/>
      <c r="N18" s="8">
        <f t="shared" ref="N18:N38" si="0">SUM(B18:M18)</f>
        <v>4</v>
      </c>
    </row>
    <row r="19" spans="1:14">
      <c r="A19" s="6" t="s">
        <v>268</v>
      </c>
      <c r="B19" s="7"/>
      <c r="C19" s="7"/>
      <c r="D19" s="7"/>
      <c r="E19" s="7"/>
      <c r="F19" s="7"/>
      <c r="G19" s="7">
        <v>5</v>
      </c>
      <c r="H19" s="7"/>
      <c r="I19" s="7"/>
      <c r="J19" s="7"/>
      <c r="K19" s="7">
        <v>8</v>
      </c>
      <c r="L19" s="7"/>
      <c r="M19" s="7"/>
      <c r="N19" s="8">
        <f t="shared" si="0"/>
        <v>13</v>
      </c>
    </row>
    <row r="20" spans="1:14">
      <c r="A20" s="6" t="s">
        <v>270</v>
      </c>
      <c r="B20" s="7">
        <v>21</v>
      </c>
      <c r="C20" s="7"/>
      <c r="D20" s="7">
        <v>21</v>
      </c>
      <c r="E20" s="7"/>
      <c r="F20" s="7">
        <v>21</v>
      </c>
      <c r="G20" s="7"/>
      <c r="H20" s="7"/>
      <c r="I20" s="7"/>
      <c r="J20" s="7">
        <v>7</v>
      </c>
      <c r="K20" s="7">
        <v>12</v>
      </c>
      <c r="L20" s="7"/>
      <c r="M20" s="7"/>
      <c r="N20" s="8">
        <f t="shared" si="0"/>
        <v>82</v>
      </c>
    </row>
    <row r="21" spans="1:14">
      <c r="A21" s="6" t="s">
        <v>343</v>
      </c>
      <c r="B21" s="7"/>
      <c r="C21" s="7">
        <v>3</v>
      </c>
      <c r="D21" s="7">
        <v>8</v>
      </c>
      <c r="E21" s="7">
        <v>14</v>
      </c>
      <c r="F21" s="7">
        <v>28</v>
      </c>
      <c r="G21" s="7">
        <v>37</v>
      </c>
      <c r="H21" s="7">
        <v>2</v>
      </c>
      <c r="I21" s="7">
        <v>7</v>
      </c>
      <c r="J21" s="7">
        <v>8</v>
      </c>
      <c r="K21" s="7">
        <v>8</v>
      </c>
      <c r="L21" s="7">
        <v>7</v>
      </c>
      <c r="M21" s="7">
        <v>8</v>
      </c>
      <c r="N21" s="8">
        <f t="shared" si="0"/>
        <v>130</v>
      </c>
    </row>
    <row r="22" spans="1:14">
      <c r="A22" s="6" t="s">
        <v>345</v>
      </c>
      <c r="B22" s="7"/>
      <c r="C22" s="7">
        <v>16</v>
      </c>
      <c r="D22" s="7">
        <v>26</v>
      </c>
      <c r="E22" s="7">
        <v>16</v>
      </c>
      <c r="F22" s="7">
        <v>11</v>
      </c>
      <c r="G22" s="7">
        <v>13</v>
      </c>
      <c r="H22" s="7">
        <v>20</v>
      </c>
      <c r="I22" s="7">
        <v>35</v>
      </c>
      <c r="J22" s="7">
        <v>16</v>
      </c>
      <c r="K22" s="7">
        <v>23</v>
      </c>
      <c r="L22" s="7">
        <v>42</v>
      </c>
      <c r="M22" s="7"/>
      <c r="N22" s="8">
        <f t="shared" si="0"/>
        <v>218</v>
      </c>
    </row>
    <row r="23" spans="1:14">
      <c r="A23" s="6" t="s">
        <v>355</v>
      </c>
      <c r="B23" s="7"/>
      <c r="C23" s="7"/>
      <c r="D23" s="7"/>
      <c r="E23" s="7">
        <v>60</v>
      </c>
      <c r="F23" s="7">
        <v>60</v>
      </c>
      <c r="G23" s="7">
        <v>60</v>
      </c>
      <c r="H23" s="7">
        <v>45</v>
      </c>
      <c r="I23" s="7">
        <v>60</v>
      </c>
      <c r="J23" s="7">
        <v>40</v>
      </c>
      <c r="K23" s="7">
        <v>40</v>
      </c>
      <c r="L23" s="7">
        <v>35</v>
      </c>
      <c r="M23" s="7">
        <v>40</v>
      </c>
      <c r="N23" s="8">
        <f t="shared" si="0"/>
        <v>440</v>
      </c>
    </row>
    <row r="24" spans="1:14">
      <c r="A24" s="6" t="s">
        <v>282</v>
      </c>
      <c r="B24" s="7"/>
      <c r="C24" s="7"/>
      <c r="D24" s="7"/>
      <c r="E24" s="7">
        <v>1</v>
      </c>
      <c r="F24" s="7"/>
      <c r="G24" s="7"/>
      <c r="H24" s="7"/>
      <c r="I24" s="7"/>
      <c r="J24" s="7"/>
      <c r="K24" s="7"/>
      <c r="L24" s="7"/>
      <c r="M24" s="7"/>
      <c r="N24" s="8">
        <f t="shared" si="0"/>
        <v>1</v>
      </c>
    </row>
    <row r="25" spans="1:14">
      <c r="A25" s="6" t="s">
        <v>283</v>
      </c>
      <c r="B25" s="7"/>
      <c r="C25" s="7">
        <v>4</v>
      </c>
      <c r="D25" s="7"/>
      <c r="E25" s="7">
        <v>3</v>
      </c>
      <c r="F25" s="7">
        <v>10</v>
      </c>
      <c r="G25" s="7">
        <v>10</v>
      </c>
      <c r="H25" s="7">
        <v>10</v>
      </c>
      <c r="I25" s="7"/>
      <c r="J25" s="7"/>
      <c r="K25" s="7"/>
      <c r="L25" s="7"/>
      <c r="M25" s="7"/>
      <c r="N25" s="8">
        <f t="shared" si="0"/>
        <v>37</v>
      </c>
    </row>
    <row r="26" spans="1:14">
      <c r="A26" s="6" t="s">
        <v>284</v>
      </c>
      <c r="B26" s="7"/>
      <c r="C26" s="7"/>
      <c r="D26" s="7"/>
      <c r="E26" s="7">
        <v>13</v>
      </c>
      <c r="F26" s="7"/>
      <c r="G26" s="7"/>
      <c r="H26" s="7"/>
      <c r="I26" s="7"/>
      <c r="J26" s="7"/>
      <c r="K26" s="7"/>
      <c r="L26" s="7"/>
      <c r="M26" s="7"/>
      <c r="N26" s="8">
        <f t="shared" si="0"/>
        <v>13</v>
      </c>
    </row>
    <row r="27" spans="1:14">
      <c r="A27" s="6" t="s">
        <v>286</v>
      </c>
      <c r="B27" s="7">
        <v>2</v>
      </c>
      <c r="C27" s="7"/>
      <c r="D27" s="7"/>
      <c r="E27" s="7">
        <v>30</v>
      </c>
      <c r="F27" s="7"/>
      <c r="G27" s="7">
        <v>1</v>
      </c>
      <c r="H27" s="7">
        <v>3</v>
      </c>
      <c r="I27" s="7">
        <v>1</v>
      </c>
      <c r="J27" s="7"/>
      <c r="K27" s="7"/>
      <c r="L27" s="7"/>
      <c r="M27" s="7"/>
      <c r="N27" s="8">
        <f t="shared" si="0"/>
        <v>37</v>
      </c>
    </row>
    <row r="28" spans="1:14">
      <c r="A28" s="6" t="s">
        <v>395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>
        <v>2</v>
      </c>
      <c r="N28" s="8">
        <f t="shared" si="0"/>
        <v>2</v>
      </c>
    </row>
    <row r="29" spans="1:14">
      <c r="A29" s="6" t="s">
        <v>396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>
        <v>1</v>
      </c>
      <c r="N29" s="8">
        <f t="shared" si="0"/>
        <v>1</v>
      </c>
    </row>
    <row r="30" spans="1:14">
      <c r="A30" s="6" t="s">
        <v>289</v>
      </c>
      <c r="B30" s="7"/>
      <c r="C30" s="7"/>
      <c r="D30" s="7"/>
      <c r="E30" s="7"/>
      <c r="F30" s="7"/>
      <c r="G30" s="7">
        <v>1</v>
      </c>
      <c r="H30" s="7"/>
      <c r="I30" s="7">
        <v>1</v>
      </c>
      <c r="J30" s="7"/>
      <c r="K30" s="7"/>
      <c r="L30" s="7"/>
      <c r="M30" s="7"/>
      <c r="N30" s="8">
        <f t="shared" si="0"/>
        <v>2</v>
      </c>
    </row>
    <row r="31" spans="1:14">
      <c r="A31" s="6" t="s">
        <v>342</v>
      </c>
      <c r="B31" s="7">
        <v>4</v>
      </c>
      <c r="C31" s="7"/>
      <c r="D31" s="7">
        <v>1</v>
      </c>
      <c r="E31" s="7"/>
      <c r="F31" s="7"/>
      <c r="G31" s="7">
        <v>5</v>
      </c>
      <c r="H31" s="7">
        <v>6</v>
      </c>
      <c r="I31" s="7">
        <v>15</v>
      </c>
      <c r="J31" s="7">
        <v>7</v>
      </c>
      <c r="K31" s="7">
        <v>4</v>
      </c>
      <c r="L31" s="7"/>
      <c r="M31" s="7"/>
      <c r="N31" s="8">
        <f t="shared" si="0"/>
        <v>42</v>
      </c>
    </row>
    <row r="32" spans="1:14">
      <c r="A32" s="6" t="s">
        <v>397</v>
      </c>
      <c r="B32" s="7">
        <v>4</v>
      </c>
      <c r="C32" s="7">
        <v>1</v>
      </c>
      <c r="D32" s="7">
        <v>1</v>
      </c>
      <c r="E32" s="7">
        <v>3</v>
      </c>
      <c r="F32" s="7">
        <v>4</v>
      </c>
      <c r="G32" s="7">
        <v>1</v>
      </c>
      <c r="H32" s="7">
        <v>1</v>
      </c>
      <c r="I32" s="7">
        <v>10</v>
      </c>
      <c r="J32" s="7">
        <v>6</v>
      </c>
      <c r="K32" s="7">
        <v>3</v>
      </c>
      <c r="L32" s="7">
        <v>3</v>
      </c>
      <c r="M32" s="7">
        <v>2</v>
      </c>
      <c r="N32" s="8">
        <f t="shared" si="0"/>
        <v>39</v>
      </c>
    </row>
    <row r="33" spans="1:15">
      <c r="A33" s="6" t="s">
        <v>398</v>
      </c>
      <c r="B33" s="7">
        <v>270</v>
      </c>
      <c r="C33" s="7">
        <v>350</v>
      </c>
      <c r="D33" s="7">
        <v>395</v>
      </c>
      <c r="E33" s="7">
        <v>471</v>
      </c>
      <c r="F33" s="7">
        <v>362</v>
      </c>
      <c r="G33" s="7">
        <v>164</v>
      </c>
      <c r="H33" s="7">
        <v>197</v>
      </c>
      <c r="I33" s="7">
        <v>522</v>
      </c>
      <c r="J33" s="7">
        <v>312</v>
      </c>
      <c r="K33" s="7">
        <v>365</v>
      </c>
      <c r="L33" s="7">
        <v>293</v>
      </c>
      <c r="M33" s="7">
        <v>405</v>
      </c>
      <c r="N33" s="8">
        <f t="shared" si="0"/>
        <v>4106</v>
      </c>
    </row>
    <row r="34" spans="1:15">
      <c r="A34" s="6" t="s">
        <v>341</v>
      </c>
      <c r="B34" s="7">
        <v>166</v>
      </c>
      <c r="C34" s="7">
        <v>152</v>
      </c>
      <c r="D34" s="7">
        <v>71</v>
      </c>
      <c r="E34" s="7">
        <v>168</v>
      </c>
      <c r="F34" s="7">
        <v>64</v>
      </c>
      <c r="G34" s="7">
        <v>127</v>
      </c>
      <c r="H34" s="7">
        <v>204</v>
      </c>
      <c r="I34" s="7">
        <v>336</v>
      </c>
      <c r="J34" s="7">
        <v>250</v>
      </c>
      <c r="K34" s="7">
        <v>222</v>
      </c>
      <c r="L34" s="7">
        <v>343</v>
      </c>
      <c r="M34" s="7">
        <v>278</v>
      </c>
      <c r="N34" s="8">
        <f t="shared" si="0"/>
        <v>2381</v>
      </c>
    </row>
    <row r="35" spans="1:15">
      <c r="A35" s="9" t="s">
        <v>399</v>
      </c>
      <c r="B35" s="10"/>
      <c r="C35" s="10"/>
      <c r="D35" s="10"/>
      <c r="E35" s="10">
        <v>1</v>
      </c>
      <c r="F35" s="10"/>
      <c r="G35" s="10"/>
      <c r="H35" s="10"/>
      <c r="I35" s="10"/>
      <c r="J35" s="10"/>
      <c r="K35" s="10"/>
      <c r="L35" s="10"/>
      <c r="M35" s="7"/>
      <c r="N35" s="8">
        <f t="shared" si="0"/>
        <v>1</v>
      </c>
    </row>
    <row r="36" spans="1:15">
      <c r="A36" s="9" t="s">
        <v>400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>
        <v>20</v>
      </c>
      <c r="M36" s="7"/>
      <c r="N36" s="8">
        <f t="shared" si="0"/>
        <v>20</v>
      </c>
    </row>
    <row r="37" spans="1:15">
      <c r="A37" s="9" t="s">
        <v>346</v>
      </c>
      <c r="B37" s="10"/>
      <c r="C37" s="10"/>
      <c r="D37" s="10"/>
      <c r="E37" s="10">
        <v>13</v>
      </c>
      <c r="F37" s="10"/>
      <c r="G37" s="10">
        <v>1</v>
      </c>
      <c r="H37" s="10"/>
      <c r="I37" s="10"/>
      <c r="J37" s="10"/>
      <c r="K37" s="10"/>
      <c r="L37" s="10">
        <v>2</v>
      </c>
      <c r="M37" s="7">
        <v>2</v>
      </c>
      <c r="N37" s="8">
        <f t="shared" si="0"/>
        <v>18</v>
      </c>
    </row>
    <row r="38" spans="1:15">
      <c r="A38" s="9" t="s">
        <v>344</v>
      </c>
      <c r="B38" s="10">
        <v>26</v>
      </c>
      <c r="C38" s="10"/>
      <c r="D38" s="10">
        <v>41</v>
      </c>
      <c r="E38" s="10">
        <v>43</v>
      </c>
      <c r="F38" s="10"/>
      <c r="G38" s="10"/>
      <c r="H38" s="10"/>
      <c r="I38" s="10">
        <v>17</v>
      </c>
      <c r="J38" s="10">
        <v>27</v>
      </c>
      <c r="K38" s="10">
        <v>15</v>
      </c>
      <c r="L38" s="10">
        <v>15</v>
      </c>
      <c r="M38" s="7">
        <v>15</v>
      </c>
      <c r="N38" s="8">
        <f t="shared" si="0"/>
        <v>199</v>
      </c>
    </row>
    <row r="39" spans="1:15">
      <c r="A39" s="11" t="s">
        <v>298</v>
      </c>
      <c r="B39" s="12"/>
      <c r="C39" s="12"/>
      <c r="D39" s="12">
        <v>4</v>
      </c>
      <c r="E39" s="12">
        <v>14</v>
      </c>
      <c r="F39" s="12"/>
      <c r="G39" s="12"/>
      <c r="H39" s="12"/>
      <c r="I39" s="12"/>
      <c r="J39" s="12"/>
      <c r="K39" s="12"/>
      <c r="L39" s="12"/>
      <c r="M39" s="12"/>
      <c r="N39" s="13">
        <f>SUM(B39:M39)</f>
        <v>18</v>
      </c>
    </row>
    <row r="40" spans="1:15">
      <c r="A40" s="14" t="s">
        <v>401</v>
      </c>
      <c r="B40" s="15">
        <f t="shared" ref="B40:L40" si="1">SUM(B15:B39)</f>
        <v>620</v>
      </c>
      <c r="C40" s="15">
        <f t="shared" si="1"/>
        <v>632</v>
      </c>
      <c r="D40" s="15">
        <f t="shared" si="1"/>
        <v>652</v>
      </c>
      <c r="E40" s="15">
        <f t="shared" si="1"/>
        <v>923</v>
      </c>
      <c r="F40" s="15">
        <f t="shared" si="1"/>
        <v>652</v>
      </c>
      <c r="G40" s="15">
        <f t="shared" si="1"/>
        <v>425</v>
      </c>
      <c r="H40" s="15">
        <f t="shared" si="1"/>
        <v>489</v>
      </c>
      <c r="I40" s="15">
        <f t="shared" si="1"/>
        <v>1055</v>
      </c>
      <c r="J40" s="15">
        <f t="shared" si="1"/>
        <v>673</v>
      </c>
      <c r="K40" s="15">
        <f t="shared" si="1"/>
        <v>788</v>
      </c>
      <c r="L40" s="15">
        <f t="shared" si="1"/>
        <v>802</v>
      </c>
      <c r="M40" s="15">
        <f>SUM(M15:M39)</f>
        <v>753</v>
      </c>
      <c r="N40" s="16">
        <f>SUM(N15:N39)</f>
        <v>8464</v>
      </c>
    </row>
    <row r="42" spans="1:15">
      <c r="A42" s="4" t="s">
        <v>402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4" spans="1:15">
      <c r="A44" s="5" t="s">
        <v>260</v>
      </c>
      <c r="B44" s="5" t="s">
        <v>360</v>
      </c>
      <c r="C44" s="5" t="s">
        <v>361</v>
      </c>
      <c r="D44" s="5" t="s">
        <v>362</v>
      </c>
      <c r="E44" s="5" t="s">
        <v>363</v>
      </c>
      <c r="F44" s="5" t="s">
        <v>364</v>
      </c>
      <c r="G44" s="260" t="s">
        <v>365</v>
      </c>
      <c r="H44" s="260" t="s">
        <v>366</v>
      </c>
      <c r="I44" s="260" t="s">
        <v>367</v>
      </c>
      <c r="J44" s="260" t="s">
        <v>387</v>
      </c>
      <c r="K44" s="260" t="s">
        <v>369</v>
      </c>
      <c r="L44" s="260" t="s">
        <v>370</v>
      </c>
      <c r="M44" s="260" t="s">
        <v>371</v>
      </c>
      <c r="N44" s="328" t="s">
        <v>372</v>
      </c>
    </row>
    <row r="45" spans="1:15">
      <c r="A45" s="6" t="s">
        <v>394</v>
      </c>
      <c r="B45" s="7"/>
      <c r="C45" s="7"/>
      <c r="D45" s="7"/>
      <c r="E45" s="7"/>
      <c r="F45" s="7">
        <v>2</v>
      </c>
      <c r="G45" s="7">
        <v>4</v>
      </c>
      <c r="H45" s="7">
        <v>1</v>
      </c>
      <c r="I45" s="7">
        <v>3</v>
      </c>
      <c r="J45" s="7">
        <v>3</v>
      </c>
      <c r="K45" s="7"/>
      <c r="L45" s="7"/>
      <c r="M45" s="7">
        <v>2</v>
      </c>
      <c r="N45" s="8">
        <f>SUM(B45:M45)</f>
        <v>15</v>
      </c>
    </row>
    <row r="46" spans="1:15">
      <c r="A46" s="6" t="s">
        <v>340</v>
      </c>
      <c r="B46" s="7">
        <v>46</v>
      </c>
      <c r="C46" s="7">
        <v>44</v>
      </c>
      <c r="D46" s="7">
        <v>134</v>
      </c>
      <c r="E46" s="7">
        <v>44</v>
      </c>
      <c r="F46" s="7"/>
      <c r="G46" s="7">
        <v>45</v>
      </c>
      <c r="H46" s="7">
        <v>132</v>
      </c>
      <c r="I46" s="7">
        <v>46</v>
      </c>
      <c r="J46" s="7"/>
      <c r="K46" s="7"/>
      <c r="L46" s="7"/>
      <c r="M46" s="7"/>
      <c r="N46" s="8">
        <f>SUM(B46:M46)</f>
        <v>491</v>
      </c>
    </row>
    <row r="47" spans="1:15">
      <c r="A47" s="6" t="s">
        <v>265</v>
      </c>
      <c r="B47" s="7"/>
      <c r="C47" s="7"/>
      <c r="D47" s="7">
        <v>3</v>
      </c>
      <c r="E47" s="7"/>
      <c r="F47" s="7"/>
      <c r="G47" s="7"/>
      <c r="H47" s="7"/>
      <c r="I47" s="7"/>
      <c r="J47" s="7">
        <v>1</v>
      </c>
      <c r="K47" s="7"/>
      <c r="L47" s="7"/>
      <c r="M47" s="7"/>
      <c r="N47" s="8">
        <f t="shared" ref="N47:N80" si="2">SUM(B47:M47)</f>
        <v>4</v>
      </c>
    </row>
    <row r="48" spans="1:15">
      <c r="A48" s="6" t="s">
        <v>466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>
        <v>89</v>
      </c>
      <c r="N48" s="8">
        <f t="shared" si="2"/>
        <v>89</v>
      </c>
    </row>
    <row r="49" spans="1:14">
      <c r="A49" s="6" t="s">
        <v>347</v>
      </c>
      <c r="B49" s="7">
        <v>12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8">
        <f t="shared" si="2"/>
        <v>12</v>
      </c>
    </row>
    <row r="50" spans="1:14">
      <c r="A50" s="6" t="s">
        <v>269</v>
      </c>
      <c r="B50" s="7"/>
      <c r="C50" s="7">
        <v>6</v>
      </c>
      <c r="D50" s="7"/>
      <c r="E50" s="7"/>
      <c r="F50" s="7">
        <v>12</v>
      </c>
      <c r="G50" s="7">
        <v>11</v>
      </c>
      <c r="H50" s="7"/>
      <c r="I50" s="7"/>
      <c r="J50" s="7"/>
      <c r="K50" s="7"/>
      <c r="L50" s="7"/>
      <c r="M50" s="7"/>
      <c r="N50" s="8">
        <f t="shared" si="2"/>
        <v>29</v>
      </c>
    </row>
    <row r="51" spans="1:14">
      <c r="A51" s="259" t="s">
        <v>270</v>
      </c>
      <c r="B51" s="7"/>
      <c r="C51" s="7"/>
      <c r="D51" s="7"/>
      <c r="E51" s="7"/>
      <c r="F51" s="7"/>
      <c r="G51" s="7"/>
      <c r="H51" s="7"/>
      <c r="I51" s="7"/>
      <c r="J51" s="7">
        <v>10</v>
      </c>
      <c r="K51" s="7"/>
      <c r="L51" s="7"/>
      <c r="M51" s="7"/>
      <c r="N51" s="8">
        <f t="shared" si="2"/>
        <v>10</v>
      </c>
    </row>
    <row r="52" spans="1:14">
      <c r="A52" s="6" t="s">
        <v>271</v>
      </c>
      <c r="B52" s="7"/>
      <c r="C52" s="7"/>
      <c r="D52" s="7"/>
      <c r="E52" s="7"/>
      <c r="F52" s="7">
        <v>5</v>
      </c>
      <c r="G52" s="7"/>
      <c r="H52" s="7"/>
      <c r="I52" s="7"/>
      <c r="J52" s="7"/>
      <c r="K52" s="7"/>
      <c r="L52" s="7"/>
      <c r="M52" s="7"/>
      <c r="N52" s="8">
        <f t="shared" si="2"/>
        <v>5</v>
      </c>
    </row>
    <row r="53" spans="1:14">
      <c r="A53" s="6" t="s">
        <v>343</v>
      </c>
      <c r="B53" s="7">
        <v>54</v>
      </c>
      <c r="C53" s="7">
        <v>16</v>
      </c>
      <c r="D53" s="7">
        <v>17</v>
      </c>
      <c r="E53" s="7">
        <v>16</v>
      </c>
      <c r="F53" s="7">
        <v>15</v>
      </c>
      <c r="G53" s="7">
        <v>24</v>
      </c>
      <c r="H53" s="7">
        <v>7</v>
      </c>
      <c r="I53" s="7">
        <v>3</v>
      </c>
      <c r="J53" s="7">
        <v>4</v>
      </c>
      <c r="K53" s="7">
        <v>2</v>
      </c>
      <c r="L53" s="7"/>
      <c r="M53" s="7"/>
      <c r="N53" s="8">
        <f t="shared" si="2"/>
        <v>158</v>
      </c>
    </row>
    <row r="54" spans="1:14">
      <c r="A54" s="6" t="s">
        <v>273</v>
      </c>
      <c r="B54" s="7"/>
      <c r="C54" s="7">
        <v>1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>
        <f t="shared" si="2"/>
        <v>1</v>
      </c>
    </row>
    <row r="55" spans="1:14">
      <c r="A55" s="6" t="s">
        <v>345</v>
      </c>
      <c r="B55" s="7">
        <v>17</v>
      </c>
      <c r="C55" s="7">
        <v>26</v>
      </c>
      <c r="D55" s="7">
        <v>35</v>
      </c>
      <c r="E55" s="7">
        <v>33</v>
      </c>
      <c r="F55" s="7">
        <v>66</v>
      </c>
      <c r="G55" s="7">
        <v>46</v>
      </c>
      <c r="H55" s="7">
        <v>38</v>
      </c>
      <c r="I55" s="7">
        <v>16</v>
      </c>
      <c r="J55" s="7">
        <v>51</v>
      </c>
      <c r="K55" s="7">
        <v>94</v>
      </c>
      <c r="L55" s="7">
        <v>31</v>
      </c>
      <c r="M55" s="7">
        <v>5</v>
      </c>
      <c r="N55" s="8">
        <f t="shared" si="2"/>
        <v>458</v>
      </c>
    </row>
    <row r="56" spans="1:14">
      <c r="A56" s="259" t="s">
        <v>403</v>
      </c>
      <c r="B56" s="7"/>
      <c r="C56" s="7"/>
      <c r="D56" s="7"/>
      <c r="E56" s="7"/>
      <c r="F56" s="7"/>
      <c r="G56" s="7">
        <v>3</v>
      </c>
      <c r="H56" s="7">
        <v>4</v>
      </c>
      <c r="I56" s="7"/>
      <c r="J56" s="7"/>
      <c r="K56" s="7">
        <v>1</v>
      </c>
      <c r="L56" s="7"/>
      <c r="M56" s="7"/>
      <c r="N56" s="8">
        <f t="shared" si="2"/>
        <v>8</v>
      </c>
    </row>
    <row r="57" spans="1:14">
      <c r="A57" s="259" t="s">
        <v>404</v>
      </c>
      <c r="B57" s="7"/>
      <c r="C57" s="7"/>
      <c r="D57" s="7"/>
      <c r="E57" s="7"/>
      <c r="F57" s="7"/>
      <c r="G57" s="7">
        <v>1</v>
      </c>
      <c r="H57" s="7">
        <v>10</v>
      </c>
      <c r="I57" s="7"/>
      <c r="J57" s="7">
        <v>9</v>
      </c>
      <c r="K57" s="7">
        <v>18</v>
      </c>
      <c r="L57" s="7">
        <v>7</v>
      </c>
      <c r="M57" s="7">
        <v>5</v>
      </c>
      <c r="N57" s="8">
        <f t="shared" si="2"/>
        <v>50</v>
      </c>
    </row>
    <row r="58" spans="1:14">
      <c r="A58" s="6" t="s">
        <v>405</v>
      </c>
      <c r="B58" s="7"/>
      <c r="C58" s="7"/>
      <c r="D58" s="7">
        <v>1</v>
      </c>
      <c r="E58" s="7">
        <v>20</v>
      </c>
      <c r="F58" s="7">
        <v>39</v>
      </c>
      <c r="G58" s="7">
        <v>39</v>
      </c>
      <c r="H58" s="7">
        <v>13</v>
      </c>
      <c r="I58" s="7">
        <v>10</v>
      </c>
      <c r="J58" s="7">
        <v>28</v>
      </c>
      <c r="K58" s="7">
        <v>25</v>
      </c>
      <c r="L58" s="7">
        <v>19</v>
      </c>
      <c r="M58" s="7">
        <v>41</v>
      </c>
      <c r="N58" s="8">
        <f t="shared" si="2"/>
        <v>235</v>
      </c>
    </row>
    <row r="59" spans="1:14">
      <c r="A59" s="259" t="s">
        <v>278</v>
      </c>
      <c r="B59" s="7"/>
      <c r="C59" s="7"/>
      <c r="D59" s="7"/>
      <c r="E59" s="7"/>
      <c r="F59" s="7"/>
      <c r="G59" s="7"/>
      <c r="H59" s="7">
        <v>2</v>
      </c>
      <c r="I59" s="7"/>
      <c r="J59" s="7"/>
      <c r="K59" s="7"/>
      <c r="L59" s="7"/>
      <c r="M59" s="7"/>
      <c r="N59" s="8">
        <f t="shared" si="2"/>
        <v>2</v>
      </c>
    </row>
    <row r="60" spans="1:14">
      <c r="A60" s="6" t="s">
        <v>355</v>
      </c>
      <c r="B60" s="7">
        <v>30</v>
      </c>
      <c r="C60" s="7">
        <v>5</v>
      </c>
      <c r="D60" s="7"/>
      <c r="E60" s="7"/>
      <c r="F60" s="7">
        <v>30</v>
      </c>
      <c r="G60" s="7">
        <v>50</v>
      </c>
      <c r="H60" s="7">
        <v>10</v>
      </c>
      <c r="I60" s="7"/>
      <c r="J60" s="7">
        <v>50</v>
      </c>
      <c r="K60" s="7">
        <v>50</v>
      </c>
      <c r="L60" s="7">
        <v>29</v>
      </c>
      <c r="M60" s="7">
        <v>41</v>
      </c>
      <c r="N60" s="8">
        <f t="shared" si="2"/>
        <v>295</v>
      </c>
    </row>
    <row r="61" spans="1:14">
      <c r="A61" s="259" t="s">
        <v>280</v>
      </c>
      <c r="B61" s="7"/>
      <c r="C61" s="7"/>
      <c r="D61" s="7"/>
      <c r="E61" s="7"/>
      <c r="F61" s="7"/>
      <c r="G61" s="7"/>
      <c r="H61" s="7"/>
      <c r="I61" s="7">
        <v>9</v>
      </c>
      <c r="J61" s="7">
        <v>2</v>
      </c>
      <c r="K61" s="7">
        <v>2</v>
      </c>
      <c r="L61" s="7">
        <v>2</v>
      </c>
      <c r="M61" s="7">
        <v>6</v>
      </c>
      <c r="N61" s="8">
        <f t="shared" si="2"/>
        <v>21</v>
      </c>
    </row>
    <row r="62" spans="1:14">
      <c r="A62" s="6" t="s">
        <v>281</v>
      </c>
      <c r="B62" s="7"/>
      <c r="C62" s="7"/>
      <c r="D62" s="7">
        <v>6</v>
      </c>
      <c r="E62" s="7">
        <v>3</v>
      </c>
      <c r="F62" s="7"/>
      <c r="G62" s="7">
        <v>1</v>
      </c>
      <c r="H62" s="7"/>
      <c r="I62" s="7"/>
      <c r="J62" s="7"/>
      <c r="K62" s="7"/>
      <c r="L62" s="7"/>
      <c r="M62" s="7">
        <v>4</v>
      </c>
      <c r="N62" s="8">
        <f t="shared" si="2"/>
        <v>14</v>
      </c>
    </row>
    <row r="63" spans="1:14">
      <c r="A63" s="6" t="s">
        <v>282</v>
      </c>
      <c r="B63" s="7"/>
      <c r="C63" s="7"/>
      <c r="D63" s="7">
        <v>1</v>
      </c>
      <c r="E63" s="7"/>
      <c r="F63" s="7"/>
      <c r="G63" s="7"/>
      <c r="H63" s="7"/>
      <c r="I63" s="7"/>
      <c r="J63" s="7"/>
      <c r="K63" s="7"/>
      <c r="L63" s="7"/>
      <c r="M63" s="7"/>
      <c r="N63" s="8">
        <f t="shared" si="2"/>
        <v>1</v>
      </c>
    </row>
    <row r="64" spans="1:14">
      <c r="A64" s="6" t="s">
        <v>283</v>
      </c>
      <c r="B64" s="7"/>
      <c r="C64" s="7"/>
      <c r="D64" s="7"/>
      <c r="E64" s="7"/>
      <c r="F64" s="7"/>
      <c r="G64" s="7"/>
      <c r="H64" s="7"/>
      <c r="I64" s="7"/>
      <c r="J64" s="7"/>
      <c r="K64" s="7">
        <v>2</v>
      </c>
      <c r="L64" s="7">
        <v>3</v>
      </c>
      <c r="M64" s="7"/>
      <c r="N64" s="8">
        <f t="shared" si="2"/>
        <v>5</v>
      </c>
    </row>
    <row r="65" spans="1:14">
      <c r="A65" s="259" t="s">
        <v>285</v>
      </c>
      <c r="B65" s="7"/>
      <c r="C65" s="7"/>
      <c r="D65" s="7"/>
      <c r="E65" s="7"/>
      <c r="F65" s="7"/>
      <c r="G65" s="7"/>
      <c r="H65" s="7"/>
      <c r="I65" s="7">
        <v>12</v>
      </c>
      <c r="J65" s="7"/>
      <c r="K65" s="7"/>
      <c r="L65" s="7"/>
      <c r="M65" s="7"/>
      <c r="N65" s="8">
        <f t="shared" si="2"/>
        <v>12</v>
      </c>
    </row>
    <row r="66" spans="1:14">
      <c r="A66" s="259" t="s">
        <v>286</v>
      </c>
      <c r="B66" s="7"/>
      <c r="C66" s="7"/>
      <c r="D66" s="7"/>
      <c r="E66" s="7"/>
      <c r="F66" s="7"/>
      <c r="G66" s="7">
        <v>24</v>
      </c>
      <c r="H66" s="7">
        <v>11</v>
      </c>
      <c r="I66" s="7">
        <v>3</v>
      </c>
      <c r="J66" s="7">
        <v>2</v>
      </c>
      <c r="K66" s="7">
        <v>1</v>
      </c>
      <c r="L66" s="7">
        <v>1</v>
      </c>
      <c r="M66" s="7">
        <v>1</v>
      </c>
      <c r="N66" s="8">
        <f t="shared" si="2"/>
        <v>43</v>
      </c>
    </row>
    <row r="67" spans="1:14">
      <c r="A67" s="259" t="s">
        <v>351</v>
      </c>
      <c r="B67" s="7"/>
      <c r="C67" s="7"/>
      <c r="D67" s="7"/>
      <c r="E67" s="7"/>
      <c r="F67" s="7"/>
      <c r="G67" s="7"/>
      <c r="H67" s="7">
        <v>1</v>
      </c>
      <c r="I67" s="7"/>
      <c r="J67" s="7"/>
      <c r="K67" s="7"/>
      <c r="L67" s="7"/>
      <c r="M67" s="7"/>
      <c r="N67" s="8">
        <f t="shared" si="2"/>
        <v>1</v>
      </c>
    </row>
    <row r="68" spans="1:14">
      <c r="A68" s="259" t="s">
        <v>467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>
        <v>1</v>
      </c>
      <c r="N68" s="8">
        <f t="shared" si="2"/>
        <v>1</v>
      </c>
    </row>
    <row r="69" spans="1:14">
      <c r="A69" s="259" t="s">
        <v>396</v>
      </c>
      <c r="B69" s="7"/>
      <c r="C69" s="7"/>
      <c r="D69" s="7"/>
      <c r="E69" s="7"/>
      <c r="F69" s="7"/>
      <c r="G69" s="7"/>
      <c r="H69" s="7">
        <v>1</v>
      </c>
      <c r="I69" s="7">
        <v>1</v>
      </c>
      <c r="J69" s="7"/>
      <c r="K69" s="7"/>
      <c r="L69" s="7"/>
      <c r="M69" s="7"/>
      <c r="N69" s="8">
        <f t="shared" si="2"/>
        <v>2</v>
      </c>
    </row>
    <row r="70" spans="1:14">
      <c r="A70" s="259" t="s">
        <v>289</v>
      </c>
      <c r="B70" s="7"/>
      <c r="C70" s="7"/>
      <c r="D70" s="7"/>
      <c r="E70" s="7"/>
      <c r="F70" s="7"/>
      <c r="G70" s="7">
        <v>1</v>
      </c>
      <c r="H70" s="7">
        <v>1</v>
      </c>
      <c r="I70" s="7"/>
      <c r="J70" s="7"/>
      <c r="K70" s="7"/>
      <c r="L70" s="7"/>
      <c r="M70" s="7"/>
      <c r="N70" s="8">
        <f t="shared" si="2"/>
        <v>2</v>
      </c>
    </row>
    <row r="71" spans="1:14">
      <c r="A71" s="6" t="s">
        <v>342</v>
      </c>
      <c r="B71" s="7">
        <v>11</v>
      </c>
      <c r="C71" s="7">
        <v>5</v>
      </c>
      <c r="D71" s="7">
        <v>5</v>
      </c>
      <c r="E71" s="7">
        <v>2</v>
      </c>
      <c r="F71" s="7">
        <v>3</v>
      </c>
      <c r="G71" s="7">
        <v>55</v>
      </c>
      <c r="H71" s="7">
        <v>38</v>
      </c>
      <c r="I71" s="7">
        <v>12</v>
      </c>
      <c r="J71" s="7">
        <v>6</v>
      </c>
      <c r="K71" s="7">
        <v>7</v>
      </c>
      <c r="L71" s="7">
        <v>1</v>
      </c>
      <c r="M71" s="7"/>
      <c r="N71" s="8">
        <f t="shared" si="2"/>
        <v>145</v>
      </c>
    </row>
    <row r="72" spans="1:14">
      <c r="A72" s="6" t="s">
        <v>397</v>
      </c>
      <c r="B72" s="7">
        <v>2</v>
      </c>
      <c r="C72" s="7">
        <v>1</v>
      </c>
      <c r="D72" s="7">
        <v>4</v>
      </c>
      <c r="E72" s="7">
        <v>3</v>
      </c>
      <c r="F72" s="7">
        <v>3</v>
      </c>
      <c r="G72" s="7">
        <v>3</v>
      </c>
      <c r="H72" s="7">
        <v>1</v>
      </c>
      <c r="I72" s="7">
        <v>3</v>
      </c>
      <c r="J72" s="7">
        <v>4</v>
      </c>
      <c r="K72" s="7">
        <v>2</v>
      </c>
      <c r="L72" s="7"/>
      <c r="M72" s="7">
        <v>5</v>
      </c>
      <c r="N72" s="8">
        <f t="shared" si="2"/>
        <v>31</v>
      </c>
    </row>
    <row r="73" spans="1:14">
      <c r="A73" s="6" t="s">
        <v>406</v>
      </c>
      <c r="B73" s="7">
        <v>286</v>
      </c>
      <c r="C73" s="7">
        <v>28</v>
      </c>
      <c r="D73" s="7">
        <v>264</v>
      </c>
      <c r="E73" s="7">
        <v>153</v>
      </c>
      <c r="F73" s="7">
        <v>226</v>
      </c>
      <c r="G73" s="7">
        <v>200</v>
      </c>
      <c r="H73" s="7">
        <v>121</v>
      </c>
      <c r="I73" s="7">
        <v>106</v>
      </c>
      <c r="J73" s="7">
        <v>123</v>
      </c>
      <c r="K73" s="7">
        <v>340</v>
      </c>
      <c r="L73" s="7">
        <v>148</v>
      </c>
      <c r="M73" s="7">
        <v>138</v>
      </c>
      <c r="N73" s="8">
        <f t="shared" si="2"/>
        <v>2133</v>
      </c>
    </row>
    <row r="74" spans="1:14">
      <c r="A74" s="6" t="s">
        <v>341</v>
      </c>
      <c r="B74" s="7">
        <v>185</v>
      </c>
      <c r="C74" s="7">
        <v>77</v>
      </c>
      <c r="D74" s="7">
        <v>245</v>
      </c>
      <c r="E74" s="7">
        <v>171</v>
      </c>
      <c r="F74" s="7">
        <v>243</v>
      </c>
      <c r="G74" s="7">
        <v>251</v>
      </c>
      <c r="H74" s="7">
        <v>241</v>
      </c>
      <c r="I74" s="7">
        <v>133</v>
      </c>
      <c r="J74" s="7">
        <v>242</v>
      </c>
      <c r="K74" s="7">
        <v>225</v>
      </c>
      <c r="L74" s="7">
        <v>139</v>
      </c>
      <c r="M74" s="7">
        <v>125</v>
      </c>
      <c r="N74" s="8">
        <f t="shared" si="2"/>
        <v>2277</v>
      </c>
    </row>
    <row r="75" spans="1:14">
      <c r="A75" s="259" t="s">
        <v>408</v>
      </c>
      <c r="B75" s="7"/>
      <c r="C75" s="7"/>
      <c r="D75" s="7"/>
      <c r="E75" s="7"/>
      <c r="F75" s="7"/>
      <c r="G75" s="7"/>
      <c r="H75" s="7"/>
      <c r="I75" s="7"/>
      <c r="J75" s="7">
        <v>5</v>
      </c>
      <c r="K75" s="7"/>
      <c r="L75" s="7"/>
      <c r="M75" s="7">
        <v>5</v>
      </c>
      <c r="N75" s="8">
        <f t="shared" si="2"/>
        <v>10</v>
      </c>
    </row>
    <row r="76" spans="1:14">
      <c r="A76" s="259" t="s">
        <v>468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>
        <v>2</v>
      </c>
      <c r="N76" s="8">
        <f t="shared" si="2"/>
        <v>2</v>
      </c>
    </row>
    <row r="77" spans="1:14">
      <c r="A77" s="259" t="s">
        <v>429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>
        <v>2</v>
      </c>
      <c r="M77" s="7"/>
      <c r="N77" s="8">
        <f t="shared" si="2"/>
        <v>2</v>
      </c>
    </row>
    <row r="78" spans="1:14">
      <c r="A78" s="6" t="s">
        <v>346</v>
      </c>
      <c r="B78" s="7">
        <v>4</v>
      </c>
      <c r="C78" s="7">
        <v>1</v>
      </c>
      <c r="D78" s="7">
        <v>8</v>
      </c>
      <c r="E78" s="7">
        <v>1</v>
      </c>
      <c r="F78" s="7"/>
      <c r="G78" s="7"/>
      <c r="H78" s="7"/>
      <c r="I78" s="7"/>
      <c r="J78" s="7"/>
      <c r="K78" s="7">
        <v>2</v>
      </c>
      <c r="L78" s="7">
        <v>2</v>
      </c>
      <c r="M78" s="7">
        <v>5</v>
      </c>
      <c r="N78" s="8">
        <f t="shared" si="2"/>
        <v>23</v>
      </c>
    </row>
    <row r="79" spans="1:14">
      <c r="A79" s="6" t="s">
        <v>344</v>
      </c>
      <c r="B79" s="7">
        <v>20</v>
      </c>
      <c r="C79" s="7">
        <v>40</v>
      </c>
      <c r="D79" s="7">
        <v>102</v>
      </c>
      <c r="E79" s="7">
        <v>40</v>
      </c>
      <c r="F79" s="7">
        <v>86</v>
      </c>
      <c r="G79" s="7">
        <v>20</v>
      </c>
      <c r="H79" s="7">
        <v>10</v>
      </c>
      <c r="I79" s="7"/>
      <c r="J79" s="7">
        <v>20</v>
      </c>
      <c r="K79" s="7">
        <v>22</v>
      </c>
      <c r="L79" s="7">
        <v>15</v>
      </c>
      <c r="M79" s="7">
        <v>56</v>
      </c>
      <c r="N79" s="8">
        <f t="shared" si="2"/>
        <v>431</v>
      </c>
    </row>
    <row r="80" spans="1:14">
      <c r="A80" s="265" t="s">
        <v>348</v>
      </c>
      <c r="B80" s="10"/>
      <c r="C80" s="10"/>
      <c r="D80" s="10"/>
      <c r="E80" s="10"/>
      <c r="F80" s="10"/>
      <c r="G80" s="10"/>
      <c r="H80" s="10">
        <v>2</v>
      </c>
      <c r="I80" s="10"/>
      <c r="J80" s="10">
        <v>2</v>
      </c>
      <c r="K80" s="10">
        <v>3</v>
      </c>
      <c r="L80" s="10"/>
      <c r="M80" s="10"/>
      <c r="N80" s="8">
        <f t="shared" si="2"/>
        <v>7</v>
      </c>
    </row>
    <row r="81" spans="1:14">
      <c r="A81" s="11" t="s">
        <v>298</v>
      </c>
      <c r="B81" s="12"/>
      <c r="C81" s="12"/>
      <c r="D81" s="12">
        <v>10</v>
      </c>
      <c r="E81" s="12"/>
      <c r="F81" s="12"/>
      <c r="G81" s="12"/>
      <c r="H81" s="12"/>
      <c r="I81" s="12"/>
      <c r="J81" s="12"/>
      <c r="K81" s="12"/>
      <c r="L81" s="12"/>
      <c r="M81" s="12"/>
      <c r="N81" s="13">
        <f>SUM(B81:M81)</f>
        <v>10</v>
      </c>
    </row>
    <row r="82" spans="1:14">
      <c r="A82" s="14" t="s">
        <v>401</v>
      </c>
      <c r="B82" s="15">
        <f t="shared" ref="B82:M82" si="3">SUM(B45:B81)</f>
        <v>667</v>
      </c>
      <c r="C82" s="15">
        <f t="shared" si="3"/>
        <v>250</v>
      </c>
      <c r="D82" s="15">
        <f t="shared" si="3"/>
        <v>835</v>
      </c>
      <c r="E82" s="15">
        <f t="shared" si="3"/>
        <v>486</v>
      </c>
      <c r="F82" s="15">
        <f t="shared" si="3"/>
        <v>730</v>
      </c>
      <c r="G82" s="15">
        <f t="shared" si="3"/>
        <v>778</v>
      </c>
      <c r="H82" s="15">
        <f t="shared" si="3"/>
        <v>644</v>
      </c>
      <c r="I82" s="15">
        <f t="shared" si="3"/>
        <v>357</v>
      </c>
      <c r="J82" s="15">
        <f t="shared" si="3"/>
        <v>562</v>
      </c>
      <c r="K82" s="15">
        <f t="shared" si="3"/>
        <v>796</v>
      </c>
      <c r="L82" s="15">
        <f t="shared" si="3"/>
        <v>399</v>
      </c>
      <c r="M82" s="15">
        <f t="shared" si="3"/>
        <v>531</v>
      </c>
      <c r="N82" s="16">
        <f>SUM(N45:N81)</f>
        <v>7035</v>
      </c>
    </row>
  </sheetData>
  <pageMargins left="0.74803149606299213" right="0.35433070866141736" top="0.39370078740157483" bottom="0.39370078740157483" header="0" footer="0"/>
  <pageSetup paperSize="9" orientation="portrait" horizontalDpi="300" verticalDpi="300" r:id="rId1"/>
  <headerFooter alignWithMargins="0">
    <oddFooter>&amp;C&amp;"Consolas,Normal"&amp;8Terminal de Contenedores del Puerto de Bahía Blanca - T. S. P. Patagonia Norte S.A. -  Pcia. de Buenos Aires - República Argentina
Form.1034 - 22/11/00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15</vt:i4>
      </vt:variant>
    </vt:vector>
  </HeadingPairs>
  <TitlesOfParts>
    <vt:vector size="24" baseType="lpstr">
      <vt:lpstr>Principal</vt:lpstr>
      <vt:lpstr>movimiento</vt:lpstr>
      <vt:lpstr>exportad</vt:lpstr>
      <vt:lpstr>importad</vt:lpstr>
      <vt:lpstr>esp y dest</vt:lpstr>
      <vt:lpstr>esp x dest</vt:lpstr>
      <vt:lpstr>tons x temp</vt:lpstr>
      <vt:lpstr>conts x temp</vt:lpstr>
      <vt:lpstr>conts x mes x esp</vt:lpstr>
      <vt:lpstr>'conts x mes x esp'!Área_de_impresión</vt:lpstr>
      <vt:lpstr>'conts x temp'!Área_de_impresión</vt:lpstr>
      <vt:lpstr>'esp x dest'!Área_de_impresión</vt:lpstr>
      <vt:lpstr>'esp y dest'!Área_de_impresión</vt:lpstr>
      <vt:lpstr>movimiento!Área_de_impresión</vt:lpstr>
      <vt:lpstr>'tons x temp'!Área_de_impresión</vt:lpstr>
      <vt:lpstr>movimiento!Excel_BuiltIn__FilterDatabase_2</vt:lpstr>
      <vt:lpstr>importad!Excel_BuiltIn__FilterDatabase_4</vt:lpstr>
      <vt:lpstr>Excel_BuiltIn__FilterDatabase_4</vt:lpstr>
      <vt:lpstr>'conts x mes x esp'!Títulos_a_imprimir</vt:lpstr>
      <vt:lpstr>'conts x temp'!Títulos_a_imprimir</vt:lpstr>
      <vt:lpstr>'esp x dest'!Títulos_a_imprimir</vt:lpstr>
      <vt:lpstr>'esp y dest'!Títulos_a_imprimir</vt:lpstr>
      <vt:lpstr>movimiento!Títulos_a_imprimir</vt:lpstr>
      <vt:lpstr>'tons x temp'!Títulos_a_imprimir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cp:keywords/>
  <dc:description/>
  <cp:lastModifiedBy>daniel</cp:lastModifiedBy>
  <cp:revision/>
  <cp:lastPrinted>2017-10-06T14:03:05Z</cp:lastPrinted>
  <dcterms:created xsi:type="dcterms:W3CDTF">2009-06-16T16:27:00Z</dcterms:created>
  <dcterms:modified xsi:type="dcterms:W3CDTF">2018-01-02T21:10:54Z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11274됞-10.1.0.5672</vt:lpwstr>
  </property>
</Properties>
</file>