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331/datos/"/>
    </mc:Choice>
  </mc:AlternateContent>
  <xr:revisionPtr revIDLastSave="5056" documentId="14_{D2070067-4F8D-4110-B6E6-2A153CB906F3}" xr6:coauthVersionLast="47" xr6:coauthVersionMax="47" xr10:uidLastSave="{8B83211D-EDEC-497C-8E78-ECD8AF55E8C4}"/>
  <bookViews>
    <workbookView xWindow="-120" yWindow="-120" windowWidth="29040" windowHeight="1572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Buques!$B$1:$H$31</definedName>
    <definedName name="_xlnm.Print_Area" localSheetId="5">'esp x destino'!$B$1:$J$90</definedName>
    <definedName name="_xlnm.Print_Area" localSheetId="4">'especies y destinos'!$B$1:$I$77</definedName>
    <definedName name="_xlnm.Print_Area" localSheetId="0">Principal!$A$1:$G$58</definedName>
    <definedName name="Excel_BuiltIn__FilterDatabase" localSheetId="1">Buques!$B$13:$H$31</definedName>
    <definedName name="Excel_BuiltIn__FilterDatabase" localSheetId="2">exportadores!$B$13:$E$77</definedName>
    <definedName name="Excel_BuiltIn__FilterDatabase" localSheetId="3">'peras &amp; manzanas'!$B$13:$E$46</definedName>
    <definedName name="Excel_BuiltIn__FilterDatabase_2">Buques!$B$13:$H$31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destino'!$B$15:$J$90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destinos'!$36:$37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87" i="6" l="1"/>
  <c r="J86" i="6"/>
  <c r="J82" i="6"/>
  <c r="J81" i="6"/>
  <c r="J80" i="6"/>
  <c r="J78" i="6"/>
  <c r="J77" i="6"/>
  <c r="J76" i="6"/>
  <c r="J75" i="6"/>
  <c r="J74" i="6"/>
  <c r="J73" i="6"/>
  <c r="J71" i="6"/>
  <c r="J70" i="6"/>
  <c r="J69" i="6"/>
  <c r="J68" i="6"/>
  <c r="J67" i="6"/>
  <c r="J66" i="6"/>
  <c r="J65" i="6"/>
  <c r="J64" i="6"/>
  <c r="J63" i="6"/>
  <c r="J60" i="6"/>
  <c r="J59" i="6"/>
  <c r="J58" i="6"/>
  <c r="J57" i="6"/>
  <c r="J56" i="6"/>
  <c r="J55" i="6"/>
  <c r="J54" i="6"/>
  <c r="J53" i="6"/>
  <c r="J52" i="6"/>
  <c r="J51" i="6"/>
  <c r="J50" i="6"/>
  <c r="J47" i="6"/>
  <c r="J46" i="6"/>
  <c r="J45" i="6"/>
  <c r="J44" i="6"/>
  <c r="J43" i="6"/>
  <c r="J42" i="6"/>
  <c r="J41" i="6"/>
  <c r="J40" i="6"/>
  <c r="J39" i="6"/>
  <c r="J37" i="6"/>
  <c r="J36" i="6"/>
  <c r="J35" i="6"/>
  <c r="J34" i="6"/>
  <c r="J33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I74" i="5"/>
  <c r="I73" i="5"/>
  <c r="I72" i="5"/>
  <c r="I71" i="5"/>
  <c r="I69" i="5"/>
  <c r="I68" i="5"/>
  <c r="I67" i="5"/>
  <c r="I66" i="5"/>
  <c r="I65" i="5"/>
  <c r="I64" i="5"/>
  <c r="I62" i="5"/>
  <c r="I61" i="5"/>
  <c r="I60" i="5"/>
  <c r="I59" i="5"/>
  <c r="I58" i="5"/>
  <c r="I57" i="5"/>
  <c r="I56" i="5"/>
  <c r="I55" i="5"/>
  <c r="I54" i="5"/>
  <c r="I53" i="5"/>
  <c r="I52" i="5"/>
  <c r="I50" i="5"/>
  <c r="I49" i="5"/>
  <c r="I48" i="5"/>
  <c r="I47" i="5"/>
  <c r="I46" i="5"/>
  <c r="I45" i="5"/>
  <c r="I44" i="5"/>
  <c r="I43" i="5"/>
  <c r="I42" i="5"/>
  <c r="I41" i="5"/>
  <c r="I40" i="5"/>
  <c r="I39" i="5"/>
  <c r="I32" i="5"/>
  <c r="I31" i="5"/>
  <c r="I30" i="5"/>
  <c r="I29" i="5"/>
  <c r="I28" i="5"/>
  <c r="I27" i="5"/>
  <c r="I26" i="5"/>
  <c r="I25" i="5"/>
  <c r="I24" i="5"/>
  <c r="I23" i="5"/>
  <c r="I22" i="5"/>
  <c r="I16" i="5"/>
  <c r="I15" i="5"/>
  <c r="E31" i="2" l="1"/>
  <c r="G18" i="2" l="1"/>
  <c r="F18" i="2" l="1"/>
  <c r="F31" i="2" s="1"/>
  <c r="E18" i="2"/>
  <c r="J16" i="6"/>
  <c r="I38" i="5"/>
  <c r="H33" i="5"/>
  <c r="G33" i="5"/>
  <c r="F33" i="5"/>
  <c r="E33" i="5"/>
  <c r="D33" i="5"/>
  <c r="C33" i="5"/>
  <c r="I17" i="5"/>
  <c r="I14" i="5"/>
  <c r="C47" i="7"/>
  <c r="E47" i="7"/>
  <c r="D47" i="7"/>
  <c r="C78" i="3"/>
  <c r="E78" i="3"/>
  <c r="F28" i="3" s="1"/>
  <c r="D78" i="3"/>
  <c r="G31" i="2"/>
  <c r="F45" i="7" l="1"/>
  <c r="F41" i="7"/>
  <c r="F42" i="7"/>
  <c r="F44" i="7"/>
  <c r="F40" i="7"/>
  <c r="F43" i="7"/>
  <c r="F46" i="7"/>
  <c r="F32" i="7"/>
  <c r="F16" i="7"/>
  <c r="F24" i="7"/>
  <c r="F15" i="7"/>
  <c r="F23" i="7"/>
  <c r="F31" i="7"/>
  <c r="F19" i="7"/>
  <c r="F27" i="7"/>
  <c r="F35" i="7"/>
  <c r="F20" i="7"/>
  <c r="F28" i="7"/>
  <c r="F36" i="7"/>
  <c r="F17" i="7"/>
  <c r="F21" i="7"/>
  <c r="F25" i="7"/>
  <c r="F29" i="7"/>
  <c r="F33" i="7"/>
  <c r="F37" i="7"/>
  <c r="F18" i="7"/>
  <c r="F22" i="7"/>
  <c r="F26" i="7"/>
  <c r="F30" i="7"/>
  <c r="F34" i="7"/>
  <c r="F38" i="7"/>
  <c r="F39" i="7"/>
  <c r="F57" i="3"/>
  <c r="F56" i="3"/>
  <c r="F59" i="3"/>
  <c r="F58" i="3"/>
  <c r="F61" i="3"/>
  <c r="F60" i="3"/>
  <c r="F63" i="3"/>
  <c r="F62" i="3"/>
  <c r="F65" i="3"/>
  <c r="F64" i="3"/>
  <c r="F67" i="3"/>
  <c r="F66" i="3"/>
  <c r="F69" i="3"/>
  <c r="F68" i="3"/>
  <c r="F71" i="3"/>
  <c r="F70" i="3"/>
  <c r="F73" i="3"/>
  <c r="F72" i="3"/>
  <c r="F75" i="3"/>
  <c r="F74" i="3"/>
  <c r="F17" i="3"/>
  <c r="F76" i="3"/>
  <c r="I33" i="5"/>
  <c r="I34" i="5"/>
  <c r="F16" i="3"/>
  <c r="F15" i="3"/>
  <c r="F53" i="3"/>
  <c r="F49" i="3"/>
  <c r="F45" i="3"/>
  <c r="F41" i="3"/>
  <c r="F37" i="3"/>
  <c r="F33" i="3"/>
  <c r="F29" i="3"/>
  <c r="F24" i="3"/>
  <c r="F20" i="3"/>
  <c r="F77" i="3"/>
  <c r="F52" i="3"/>
  <c r="F48" i="3"/>
  <c r="F44" i="3"/>
  <c r="F40" i="3"/>
  <c r="F36" i="3"/>
  <c r="F32" i="3"/>
  <c r="F27" i="3"/>
  <c r="F23" i="3"/>
  <c r="F18" i="3"/>
  <c r="F55" i="3"/>
  <c r="F51" i="3"/>
  <c r="F47" i="3"/>
  <c r="F43" i="3"/>
  <c r="F39" i="3"/>
  <c r="F35" i="3"/>
  <c r="F31" i="3"/>
  <c r="F26" i="3"/>
  <c r="F22" i="3"/>
  <c r="F54" i="3"/>
  <c r="F50" i="3"/>
  <c r="F46" i="3"/>
  <c r="F42" i="3"/>
  <c r="F38" i="3"/>
  <c r="F34" i="3"/>
  <c r="F30" i="3"/>
  <c r="F25" i="3"/>
  <c r="F21" i="3"/>
  <c r="F14" i="3" l="1"/>
  <c r="F19" i="3" l="1"/>
  <c r="F78" i="3" s="1"/>
  <c r="H76" i="5"/>
  <c r="G76" i="5"/>
  <c r="F76" i="5"/>
  <c r="E76" i="5"/>
  <c r="D76" i="5"/>
  <c r="C76" i="5"/>
  <c r="I77" i="5" l="1"/>
  <c r="I76" i="5"/>
  <c r="I89" i="6"/>
  <c r="D11" i="7" l="1"/>
  <c r="F11" i="2"/>
  <c r="F14" i="7" l="1"/>
  <c r="F47" i="7" s="1"/>
  <c r="H89" i="6" l="1"/>
  <c r="G89" i="6"/>
  <c r="F89" i="6"/>
  <c r="J89" i="6" s="1"/>
  <c r="E89" i="6"/>
  <c r="D89" i="6"/>
  <c r="G11" i="6"/>
  <c r="F10" i="5"/>
  <c r="D11" i="3"/>
  <c r="J90" i="6" l="1"/>
</calcChain>
</file>

<file path=xl/sharedStrings.xml><?xml version="1.0" encoding="utf-8"?>
<sst xmlns="http://schemas.openxmlformats.org/spreadsheetml/2006/main" count="420" uniqueCount="183">
  <si>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</si>
  <si>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</si>
  <si>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</si>
  <si>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</si>
  <si>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</si>
  <si>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</si>
  <si>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</si>
  <si>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</si>
  <si>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</si>
  <si>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</si>
  <si>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</si>
  <si>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</si>
  <si>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</si>
  <si>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</si>
  <si>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</si>
  <si>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</si>
  <si>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</si>
  <si>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</si>
  <si>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>Datos Estadísticos de embarques</t>
  </si>
  <si>
    <t>TOTALES</t>
  </si>
  <si>
    <t>PALL</t>
  </si>
  <si>
    <t>BLTS</t>
  </si>
  <si>
    <t>TONS</t>
  </si>
  <si>
    <t>% VAR</t>
  </si>
  <si>
    <t>TEMPORADA 2025</t>
  </si>
  <si>
    <t>BUQUES | 2025</t>
  </si>
  <si>
    <t>EXPORTADORES | 2025</t>
  </si>
  <si>
    <t>EXPORTADORES - PERAS Y MANZANAS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</si>
  <si>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</si>
  <si>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</si>
  <si>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t>AS SILJE V501</t>
  </si>
  <si>
    <t xml:space="preserve">AS SILJE V503     </t>
  </si>
  <si>
    <t>PACIFIC HARMONY</t>
  </si>
  <si>
    <t>PELICAN ARROWS</t>
  </si>
  <si>
    <t>BHI</t>
  </si>
  <si>
    <t xml:space="preserve">UNIPAR INDUPA SAIC  </t>
  </si>
  <si>
    <t xml:space="preserve">DOW ARGENTINA       </t>
  </si>
  <si>
    <t>---%</t>
  </si>
  <si>
    <t xml:space="preserve">WILD COSMOS         </t>
  </si>
  <si>
    <t>SAE</t>
  </si>
  <si>
    <t>HUANGHAI STRUGGLE</t>
  </si>
  <si>
    <t xml:space="preserve">BALTIC HEATHER      </t>
  </si>
  <si>
    <t xml:space="preserve">AS SAMANTA W507    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</si>
  <si>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</si>
  <si>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</si>
  <si>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</si>
  <si>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</si>
  <si>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</si>
  <si>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</si>
  <si>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</si>
  <si>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</si>
  <si>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</si>
  <si>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</si>
  <si>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BOSCHI HNOS S.A.    </t>
  </si>
  <si>
    <t xml:space="preserve">EFGARISTO SA        </t>
  </si>
  <si>
    <t>FRUTAS SENSACION SRL</t>
  </si>
  <si>
    <t xml:space="preserve">TREVISUR SA         </t>
  </si>
  <si>
    <t xml:space="preserve">CLASICA S.R.L.      </t>
  </si>
  <si>
    <t xml:space="preserve">BATTAGLIO ARG. SA   </t>
  </si>
  <si>
    <t xml:space="preserve">ECOFRUT SA          </t>
  </si>
  <si>
    <t xml:space="preserve">LA CONQUISTA SRL    </t>
  </si>
  <si>
    <t xml:space="preserve">TERRUÑO DE LA PATAG </t>
  </si>
  <si>
    <t xml:space="preserve">GOLDEN EXPORTSRL    </t>
  </si>
  <si>
    <t xml:space="preserve">COSTA LIMAY         </t>
  </si>
  <si>
    <t xml:space="preserve">GRECIAMAR           </t>
  </si>
  <si>
    <t xml:space="preserve">IBERCONSA           </t>
  </si>
  <si>
    <t>ORGANICOS ARGENTINOS</t>
  </si>
  <si>
    <t xml:space="preserve">ARGENCERICO         </t>
  </si>
  <si>
    <t xml:space="preserve">GU BRATH IMPORT SRL </t>
  </si>
  <si>
    <t xml:space="preserve">RUCARAY             </t>
  </si>
  <si>
    <t xml:space="preserve">CAUQUEN ARG. SA     </t>
  </si>
  <si>
    <t xml:space="preserve">RAFICO S.A          </t>
  </si>
  <si>
    <t xml:space="preserve">MY FAMILY S.A.S.    </t>
  </si>
  <si>
    <t xml:space="preserve">LO GARCES           </t>
  </si>
  <si>
    <t xml:space="preserve">COPEFRUT            </t>
  </si>
  <si>
    <t xml:space="preserve">FRESH AND GOOD SPA  </t>
  </si>
  <si>
    <t xml:space="preserve">VERFRUT             </t>
  </si>
  <si>
    <t xml:space="preserve">ALTAMARE            </t>
  </si>
  <si>
    <t xml:space="preserve">MI VIEJO SA         </t>
  </si>
  <si>
    <t xml:space="preserve">PRIZE               </t>
  </si>
  <si>
    <t xml:space="preserve">GREENVIC            </t>
  </si>
  <si>
    <t xml:space="preserve">SANCHEZ AMEZCUA SA  </t>
  </si>
  <si>
    <t>CARNE</t>
  </si>
  <si>
    <t>PESCADO</t>
  </si>
  <si>
    <t>GRECIA</t>
  </si>
  <si>
    <t>CIRUELA</t>
  </si>
  <si>
    <t>LANGOSTINO</t>
  </si>
  <si>
    <t>MANZANA</t>
  </si>
  <si>
    <t>NECTARIN</t>
  </si>
  <si>
    <t>PERA</t>
  </si>
  <si>
    <t>PLIC.DE VIN</t>
  </si>
  <si>
    <t>POLIETILENO</t>
  </si>
  <si>
    <t>SODA CAUST</t>
  </si>
  <si>
    <t>UVA</t>
  </si>
  <si>
    <t>ALEMANIA</t>
  </si>
  <si>
    <t>BRASIL</t>
  </si>
  <si>
    <t>CANADA</t>
  </si>
  <si>
    <t>CHILE</t>
  </si>
  <si>
    <t>COSTA DE MARFIL</t>
  </si>
  <si>
    <t>EGIPTO</t>
  </si>
  <si>
    <t>EMIRATOS ARABES</t>
  </si>
  <si>
    <t>ESPAÑA</t>
  </si>
  <si>
    <t>FRANCIA</t>
  </si>
  <si>
    <t>HOLANDA</t>
  </si>
  <si>
    <t>INDIA</t>
  </si>
  <si>
    <t>INGLATERRA</t>
  </si>
  <si>
    <t>IRLANDA</t>
  </si>
  <si>
    <t>ISRAEL</t>
  </si>
  <si>
    <t>ITALIA</t>
  </si>
  <si>
    <t>MALTA</t>
  </si>
  <si>
    <t>MARRUECOS</t>
  </si>
  <si>
    <t>NORUEGA</t>
  </si>
  <si>
    <t>PERU</t>
  </si>
  <si>
    <t>PORTUGAL</t>
  </si>
  <si>
    <t>REP.DOMINICANA</t>
  </si>
  <si>
    <t>RUSIA</t>
  </si>
  <si>
    <t>SENEGAL</t>
  </si>
  <si>
    <t>SUECIA</t>
  </si>
  <si>
    <t>U.S.A.</t>
  </si>
  <si>
    <t>ALBANIA</t>
  </si>
  <si>
    <t xml:space="preserve">J.C.MANZ            </t>
  </si>
  <si>
    <t xml:space="preserve">J.C.PERA            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</si>
  <si>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31/03/2025</t>
    </r>
  </si>
  <si>
    <t xml:space="preserve">FRIO STAR           </t>
  </si>
  <si>
    <t xml:space="preserve">AS SABINE V508      </t>
  </si>
  <si>
    <t xml:space="preserve">AS SAMANTA V509     </t>
  </si>
  <si>
    <t xml:space="preserve">AS SILJE v510       </t>
  </si>
  <si>
    <t xml:space="preserve">CMA CGM PLATON      </t>
  </si>
  <si>
    <t xml:space="preserve">BALTIC HOLLYHOCK    </t>
  </si>
  <si>
    <t xml:space="preserve">AS SILJE v512       </t>
  </si>
  <si>
    <t xml:space="preserve">AS SAMANTA V511     </t>
  </si>
  <si>
    <t xml:space="preserve">BALTIC PATRIOT      </t>
  </si>
  <si>
    <t xml:space="preserve">UNIFRUTTI S.A.      </t>
  </si>
  <si>
    <t xml:space="preserve">CATTER MEAT SA      </t>
  </si>
  <si>
    <t xml:space="preserve">SUMMERLAND          </t>
  </si>
  <si>
    <t xml:space="preserve">SUR ANDINO ARG      </t>
  </si>
  <si>
    <t xml:space="preserve">GIARDINA HNOS S.A.  </t>
  </si>
  <si>
    <t xml:space="preserve">AGROSAN             </t>
  </si>
  <si>
    <t xml:space="preserve">EXPORTADORA ZETA    </t>
  </si>
  <si>
    <t xml:space="preserve">TERRAFRUIT          </t>
  </si>
  <si>
    <t xml:space="preserve">LA ESCALERONA SA    </t>
  </si>
  <si>
    <t xml:space="preserve">CABO VIRGENES       </t>
  </si>
  <si>
    <t xml:space="preserve">AGROFRUTA SA        </t>
  </si>
  <si>
    <t xml:space="preserve">MONTE ALTO          </t>
  </si>
  <si>
    <t xml:space="preserve">COMER. TOCORNAL     </t>
  </si>
  <si>
    <t xml:space="preserve">TOCORNAL            </t>
  </si>
  <si>
    <t xml:space="preserve">NEWSAN SA           </t>
  </si>
  <si>
    <t xml:space="preserve">PARANA BASIN        </t>
  </si>
  <si>
    <t xml:space="preserve">COMERC GREENVIC SA  </t>
  </si>
  <si>
    <t xml:space="preserve">EXSER               </t>
  </si>
  <si>
    <t>SOUTHERN C. F.  S.A.</t>
  </si>
  <si>
    <t xml:space="preserve">CMX                 </t>
  </si>
  <si>
    <t>TOTAL FRUIT COMERC S</t>
  </si>
  <si>
    <t xml:space="preserve">DINIMAX S.R.L.      </t>
  </si>
  <si>
    <t xml:space="preserve">NATURAL JUICE S.A.  </t>
  </si>
  <si>
    <t>CALA CONG.</t>
  </si>
  <si>
    <t>CEBOLLA</t>
  </si>
  <si>
    <t>HARINA</t>
  </si>
  <si>
    <t>KIWI</t>
  </si>
  <si>
    <t>LIMON</t>
  </si>
  <si>
    <t>ZAPALLO</t>
  </si>
  <si>
    <t>ARABIA</t>
  </si>
  <si>
    <t>COLOMBIA</t>
  </si>
  <si>
    <t>FINLANDIA</t>
  </si>
  <si>
    <t>GHANA</t>
  </si>
  <si>
    <t>LIBIA</t>
  </si>
  <si>
    <t xml:space="preserve">LITUANIA            </t>
  </si>
  <si>
    <t xml:space="preserve">NIGERIA             </t>
  </si>
  <si>
    <t xml:space="preserve">QATAR               </t>
  </si>
  <si>
    <t xml:space="preserve">TAILANDIA           </t>
  </si>
  <si>
    <t xml:space="preserve">URUGUAY             </t>
  </si>
  <si>
    <t xml:space="preserve">VIETNAM             </t>
  </si>
  <si>
    <t xml:space="preserve">ARABIA              </t>
  </si>
  <si>
    <t xml:space="preserve">MANZANA             </t>
  </si>
  <si>
    <t xml:space="preserve">PERA                </t>
  </si>
  <si>
    <t xml:space="preserve">POLIETILENO         </t>
  </si>
  <si>
    <t xml:space="preserve">SODA CAUST          </t>
  </si>
  <si>
    <t xml:space="preserve">GHANA                </t>
  </si>
  <si>
    <t xml:space="preserve">KIWI                </t>
  </si>
  <si>
    <t>TAILANDIA</t>
  </si>
  <si>
    <t>CALA CONG</t>
  </si>
  <si>
    <t>URUGUAY</t>
  </si>
  <si>
    <t xml:space="preserve">HARINA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</si>
</sst>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_(* #,##0_);_(* \(#,##0\);_(* \-??_);_(@_)"/>
    <numFmt numFmtId="171" formatCode="dd/mm/yyyy;@"/>
  </numFmts>
  <fonts count="50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b/>
      <sz val="11"/>
      <color theme="0"/>
      <name val="Consolas"/>
      <family val="3"/>
      <charset val="1"/>
    </font>
    <font>
      <sz val="9"/>
      <color theme="0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7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95">
    <xf numFmtId="0" fontId="0" fillId="0" borderId="0" xfId="0"/>
    <xf numFmtId="0" fontId="1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9" fontId="9" fillId="0" borderId="0" xfId="2" applyNumberFormat="1" applyFont="1" applyBorder="1" applyProtection="1"/>
    <xf numFmtId="169" fontId="7" fillId="0" borderId="0" xfId="0" applyNumberFormat="1" applyFont="1" applyAlignment="1">
      <alignment horizontal="center"/>
    </xf>
    <xf numFmtId="3" fontId="9" fillId="0" borderId="0" xfId="0" applyNumberFormat="1" applyFont="1"/>
    <xf numFmtId="0" fontId="14" fillId="0" borderId="0" xfId="0" applyFont="1"/>
    <xf numFmtId="0" fontId="8" fillId="0" borderId="0" xfId="0" applyFont="1" applyAlignment="1">
      <alignment vertical="center"/>
    </xf>
    <xf numFmtId="168" fontId="10" fillId="2" borderId="2" xfId="1" applyNumberFormat="1" applyFont="1" applyFill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68" fontId="36" fillId="2" borderId="2" xfId="1" applyNumberFormat="1" applyFont="1" applyFill="1" applyBorder="1" applyAlignment="1" applyProtection="1">
      <alignment vertical="center"/>
    </xf>
    <xf numFmtId="168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66" fontId="41" fillId="3" borderId="0" xfId="0" applyNumberFormat="1" applyFont="1" applyFill="1" applyAlignment="1">
      <alignment horizontal="right" vertical="center"/>
    </xf>
    <xf numFmtId="170" fontId="41" fillId="3" borderId="0" xfId="4" applyNumberFormat="1" applyFont="1" applyFill="1" applyBorder="1" applyAlignment="1" applyProtection="1">
      <alignment horizontal="right" vertical="center"/>
    </xf>
    <xf numFmtId="170" fontId="41" fillId="3" borderId="6" xfId="4" applyNumberFormat="1" applyFont="1" applyFill="1" applyBorder="1" applyAlignment="1" applyProtection="1">
      <alignment vertical="center"/>
    </xf>
    <xf numFmtId="170" fontId="41" fillId="3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9" fontId="25" fillId="0" borderId="9" xfId="0" applyNumberFormat="1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170" fontId="41" fillId="3" borderId="7" xfId="4" applyNumberFormat="1" applyFont="1" applyFill="1" applyBorder="1" applyAlignment="1" applyProtection="1">
      <alignment vertical="center"/>
    </xf>
    <xf numFmtId="170" fontId="41" fillId="3" borderId="8" xfId="4" applyNumberFormat="1" applyFont="1" applyFill="1" applyBorder="1" applyAlignment="1" applyProtection="1">
      <alignment vertical="center"/>
    </xf>
    <xf numFmtId="0" fontId="46" fillId="0" borderId="0" xfId="0" applyFont="1"/>
    <xf numFmtId="169" fontId="33" fillId="0" borderId="1" xfId="0" applyNumberFormat="1" applyFont="1" applyBorder="1" applyAlignment="1">
      <alignment horizontal="right"/>
    </xf>
    <xf numFmtId="170" fontId="47" fillId="0" borderId="1" xfId="4" applyNumberFormat="1" applyFont="1" applyBorder="1" applyProtection="1"/>
    <xf numFmtId="3" fontId="11" fillId="3" borderId="0" xfId="0" applyNumberFormat="1" applyFont="1" applyFill="1"/>
    <xf numFmtId="0" fontId="45" fillId="0" borderId="0" xfId="0" applyFont="1" applyAlignment="1">
      <alignment vertical="center"/>
    </xf>
    <xf numFmtId="170" fontId="26" fillId="0" borderId="0" xfId="8" applyNumberFormat="1" applyFont="1" applyBorder="1" applyAlignment="1" applyProtection="1">
      <alignment vertical="center"/>
    </xf>
    <xf numFmtId="169" fontId="35" fillId="0" borderId="0" xfId="7" applyNumberFormat="1" applyFont="1" applyBorder="1" applyProtection="1"/>
    <xf numFmtId="0" fontId="48" fillId="3" borderId="5" xfId="0" applyFont="1" applyFill="1" applyBorder="1" applyAlignment="1">
      <alignment horizontal="right" vertical="center"/>
    </xf>
    <xf numFmtId="3" fontId="25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40" fillId="0" borderId="0" xfId="1" applyNumberFormat="1" applyFont="1" applyBorder="1" applyAlignment="1" applyProtection="1">
      <alignment vertical="center"/>
    </xf>
    <xf numFmtId="168" fontId="34" fillId="0" borderId="6" xfId="1" applyNumberFormat="1" applyFont="1" applyBorder="1" applyAlignment="1" applyProtection="1">
      <alignment vertical="center"/>
    </xf>
    <xf numFmtId="168" fontId="34" fillId="0" borderId="0" xfId="1" applyNumberFormat="1" applyFont="1" applyBorder="1" applyAlignment="1" applyProtection="1">
      <alignment vertical="center"/>
    </xf>
    <xf numFmtId="169" fontId="39" fillId="0" borderId="0" xfId="7" applyNumberFormat="1" applyFont="1" applyBorder="1" applyAlignment="1" applyProtection="1">
      <alignment horizontal="right" vertical="center"/>
    </xf>
    <xf numFmtId="169" fontId="39" fillId="0" borderId="0" xfId="7" quotePrefix="1" applyNumberFormat="1" applyFont="1" applyBorder="1" applyAlignment="1" applyProtection="1">
      <alignment horizontal="right" vertical="center"/>
    </xf>
    <xf numFmtId="168" fontId="34" fillId="0" borderId="3" xfId="1" applyNumberFormat="1" applyFont="1" applyBorder="1" applyAlignment="1" applyProtection="1">
      <alignment vertical="center"/>
    </xf>
    <xf numFmtId="168" fontId="34" fillId="0" borderId="4" xfId="1" applyNumberFormat="1" applyFont="1" applyBorder="1" applyAlignment="1" applyProtection="1">
      <alignment vertical="center"/>
    </xf>
    <xf numFmtId="170" fontId="26" fillId="0" borderId="0" xfId="4" applyNumberFormat="1" applyFont="1" applyBorder="1" applyAlignment="1" applyProtection="1">
      <alignment horizontal="right" vertical="center"/>
    </xf>
    <xf numFmtId="0" fontId="36" fillId="2" borderId="2" xfId="0" applyFont="1" applyFill="1" applyBorder="1" applyAlignment="1">
      <alignment horizontal="right" vertical="center"/>
    </xf>
    <xf numFmtId="168" fontId="36" fillId="2" borderId="2" xfId="1" applyNumberFormat="1" applyFont="1" applyFill="1" applyBorder="1" applyAlignment="1">
      <alignment vertical="center"/>
    </xf>
    <xf numFmtId="169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vertical="center"/>
    </xf>
    <xf numFmtId="169" fontId="41" fillId="3" borderId="0" xfId="2" applyNumberFormat="1" applyFont="1" applyFill="1" applyBorder="1" applyAlignment="1" applyProtection="1">
      <alignment horizontal="right" vertical="center"/>
    </xf>
    <xf numFmtId="171" fontId="39" fillId="0" borderId="0" xfId="0" applyNumberFormat="1" applyFont="1" applyAlignment="1">
      <alignment horizontal="right" vertical="center"/>
    </xf>
    <xf numFmtId="165" fontId="49" fillId="2" borderId="2" xfId="2" applyFont="1" applyFill="1" applyBorder="1" applyAlignment="1">
      <alignment vertical="center"/>
    </xf>
    <xf numFmtId="168" fontId="49" fillId="2" borderId="2" xfId="1" applyNumberFormat="1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70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9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numFmt numFmtId="169" formatCode="0.00\ %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onsolas"/>
        <family val="3"/>
        <scheme val="none"/>
      </font>
      <numFmt numFmtId="169" formatCode="0.00\ %"/>
      <alignment horizontal="general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38103</xdr:colOff>
      <xdr:row>19</xdr:row>
      <xdr:rowOff>15876</xdr:rowOff>
    </xdr:from>
    <xdr:to>
      <xdr:col>6</xdr:col>
      <xdr:colOff>728664</xdr:colOff>
      <xdr:row>40</xdr:row>
      <xdr:rowOff>123825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9B416D8-260C-23AD-026B-9635EFA16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3" y="3263901"/>
          <a:ext cx="5262561" cy="35083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</xdr:colOff>
      <xdr:row>0</xdr:row>
      <xdr:rowOff>28575</xdr:rowOff>
    </xdr:from>
    <xdr:to>
      <xdr:col>3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</xdr:colOff>
      <xdr:row>0</xdr:row>
      <xdr:rowOff>24765</xdr:rowOff>
    </xdr:from>
    <xdr:to>
      <xdr:col>3</xdr:col>
      <xdr:colOff>312811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30480</xdr:rowOff>
    </xdr:from>
    <xdr:to>
      <xdr:col>3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B13:H31" totalsRowShown="0" headerRowDxfId="22" headerRowBorderDxfId="21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77" totalsRowShown="0" headerRowDxfId="20" headerRowBorderDxfId="19" tableBorderDxfId="18">
  <sortState xmlns:xlrd2="http://schemas.microsoft.com/office/spreadsheetml/2017/richdata2" ref="B14:F77">
    <sortCondition descending="1" ref="E14:E77"/>
  </sortState>
  <tableColumns count="5">
    <tableColumn id="1" xr3:uid="{082DB1A4-704C-4876-A37C-6556C444F4A9}" name="EXPORTADOR"/>
    <tableColumn id="2" xr3:uid="{16EA7C7E-EF6F-434B-B25F-C6D21DCABC33}" name="PALLETS" dataDxfId="17"/>
    <tableColumn id="3" xr3:uid="{630943C9-559D-4C97-8E91-980BAB9C73F9}" name="BULTOS" dataDxfId="16"/>
    <tableColumn id="4" xr3:uid="{1379AAF0-909F-48F7-9752-DB3FFF8C3689}" name="TONELADAS" dataDxfId="15"/>
    <tableColumn id="5" xr3:uid="{84BD5338-5D08-4318-AAEE-C4592CA74C42}" name="% DIST" dataDxfId="14" dataCellStyle="Porcentaje">
      <calculatedColumnFormula>+E14/$E$78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46" totalsRowShown="0" headerRowDxfId="13" headerRowBorderDxfId="12" tableBorderDxfId="11">
  <sortState xmlns:xlrd2="http://schemas.microsoft.com/office/spreadsheetml/2017/richdata2" ref="B14:F14">
    <sortCondition descending="1" ref="E14"/>
  </sortState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B13:I32" totalsRowShown="0" headerRowDxfId="10" headerRowBorderDxfId="9" tableBorderDxfId="8"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>
      <calculatedColumnFormula>(+H14-E14)/E14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B37:I75" totalsRowShown="0" headerRowDxfId="7" headerRowBorderDxfId="6" tableBorderDxfId="5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 dataDxfId="4">
      <calculatedColumnFormula>+(Tabla6[[#This Row],[TONELADAS]]-Tabla6[[#This Row],[TONS]])/Tabla6[[#This Row],[TONS]]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B15:J88" totalsRowShown="0" headerRowDxfId="3" headerRowBorderDxfId="2" tableBorderDxfId="1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0" dataCellStyle="Porcentual_bb-150609">
      <calculatedColumnFormula>(+I16-F16)/F16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J48"/>
  <sheetViews>
    <sheetView showGridLines="0" tabSelected="1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84" t="s">
        <v>18</v>
      </c>
      <c r="B11" s="84"/>
      <c r="C11" s="84"/>
      <c r="D11" s="84"/>
      <c r="E11" s="84"/>
      <c r="F11" s="84"/>
      <c r="G11" s="84"/>
      <c r="H11" s="84"/>
    </row>
    <row r="13" spans="1:8" ht="15.75" x14ac:dyDescent="0.25">
      <c r="C13" s="86" t="s">
        <v>122</v>
      </c>
      <c r="D13" s="87"/>
      <c r="E13" s="87"/>
    </row>
    <row r="14" spans="1:8" x14ac:dyDescent="0.2">
      <c r="E14" s="1" t="s">
        <v>0</v>
      </c>
    </row>
    <row r="35" spans="1:10" x14ac:dyDescent="0.2">
      <c r="J35"/>
    </row>
    <row r="43" spans="1:10" ht="15.75" x14ac:dyDescent="0.25">
      <c r="A43" s="88" t="s">
        <v>24</v>
      </c>
      <c r="B43" s="88"/>
      <c r="C43" s="88"/>
      <c r="D43" s="88"/>
      <c r="E43" s="88"/>
      <c r="F43" s="88"/>
      <c r="G43" s="88"/>
    </row>
    <row r="44" spans="1:10" x14ac:dyDescent="0.2">
      <c r="A44" s="85" t="s">
        <v>1</v>
      </c>
      <c r="B44" s="85"/>
      <c r="C44" s="85"/>
      <c r="D44" s="85"/>
      <c r="E44" s="85"/>
      <c r="F44" s="85"/>
      <c r="G44" s="85"/>
    </row>
    <row r="45" spans="1:10" x14ac:dyDescent="0.2">
      <c r="A45" s="85" t="s">
        <v>2</v>
      </c>
      <c r="B45" s="85"/>
      <c r="C45" s="85"/>
      <c r="D45" s="85"/>
      <c r="E45" s="85"/>
      <c r="F45" s="85"/>
      <c r="G45" s="85"/>
    </row>
    <row r="46" spans="1:10" x14ac:dyDescent="0.2">
      <c r="A46" s="85" t="s">
        <v>3</v>
      </c>
      <c r="B46" s="85"/>
      <c r="C46" s="85"/>
      <c r="D46" s="85"/>
      <c r="E46" s="85"/>
      <c r="F46" s="85"/>
      <c r="G46" s="85"/>
    </row>
    <row r="47" spans="1:10" x14ac:dyDescent="0.2">
      <c r="A47" s="85" t="s">
        <v>4</v>
      </c>
      <c r="B47" s="85"/>
      <c r="C47" s="85"/>
      <c r="D47" s="85"/>
      <c r="E47" s="85"/>
      <c r="F47" s="85"/>
      <c r="G47" s="85"/>
    </row>
    <row r="48" spans="1:10" x14ac:dyDescent="0.2">
      <c r="A48" s="85" t="s">
        <v>5</v>
      </c>
      <c r="B48" s="85"/>
      <c r="C48" s="85"/>
      <c r="D48" s="85"/>
      <c r="E48" s="85"/>
      <c r="F48" s="85"/>
      <c r="G48" s="85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0:I38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2.85546875" style="1" customWidth="1"/>
    <col min="2" max="2" width="6" style="1" customWidth="1"/>
    <col min="3" max="3" width="21.28515625" style="1" customWidth="1"/>
    <col min="4" max="4" width="11.7109375" style="1" customWidth="1"/>
    <col min="5" max="5" width="11.5703125" style="1" bestFit="1" customWidth="1"/>
    <col min="6" max="6" width="12.7109375" style="1" customWidth="1"/>
    <col min="7" max="7" width="12.140625" style="1" customWidth="1"/>
    <col min="8" max="9" width="11.42578125" style="1"/>
    <col min="10" max="10" width="19.28515625" style="1" customWidth="1"/>
    <col min="11" max="11" width="11.42578125" style="1"/>
    <col min="12" max="12" width="22.140625" style="1" customWidth="1"/>
    <col min="13" max="17" width="11.42578125" style="1"/>
    <col min="18" max="18" width="12.85546875" style="1" customWidth="1"/>
    <col min="19" max="16384" width="11.42578125" style="1"/>
  </cols>
  <sheetData>
    <row r="10" spans="2:8" ht="20.100000000000001" customHeight="1" x14ac:dyDescent="0.2">
      <c r="B10" s="89" t="s">
        <v>25</v>
      </c>
      <c r="C10" s="89"/>
      <c r="D10" s="89"/>
      <c r="E10" s="89"/>
      <c r="F10" s="89"/>
      <c r="G10" s="89"/>
      <c r="H10" s="89"/>
    </row>
    <row r="11" spans="2:8" x14ac:dyDescent="0.2">
      <c r="B11" s="25"/>
      <c r="C11" s="26"/>
      <c r="D11" s="26"/>
      <c r="E11" s="26"/>
      <c r="F11" s="90" t="str">
        <f>+Principal!C13</f>
        <v>datos al 31/03/2025</v>
      </c>
      <c r="G11" s="90"/>
      <c r="H11" s="90"/>
    </row>
    <row r="12" spans="2:8" x14ac:dyDescent="0.2">
      <c r="B12" s="25"/>
      <c r="C12" s="26"/>
      <c r="D12" s="26"/>
      <c r="E12" s="26"/>
      <c r="F12" s="27"/>
      <c r="G12" s="27"/>
      <c r="H12" s="27"/>
    </row>
    <row r="13" spans="2:8" s="30" customFormat="1" ht="16.5" customHeight="1" x14ac:dyDescent="0.2">
      <c r="B13" s="28" t="s">
        <v>6</v>
      </c>
      <c r="C13" s="29" t="s">
        <v>7</v>
      </c>
      <c r="D13" s="28" t="s">
        <v>8</v>
      </c>
      <c r="E13" s="28" t="s">
        <v>9</v>
      </c>
      <c r="F13" s="28" t="s">
        <v>10</v>
      </c>
      <c r="G13" s="28" t="s">
        <v>11</v>
      </c>
      <c r="H13" s="28" t="s">
        <v>12</v>
      </c>
    </row>
    <row r="14" spans="2:8" s="30" customFormat="1" ht="16.5" customHeight="1" x14ac:dyDescent="0.2">
      <c r="B14" s="78">
        <v>1</v>
      </c>
      <c r="C14" s="79" t="s">
        <v>30</v>
      </c>
      <c r="D14" s="81">
        <v>45662</v>
      </c>
      <c r="E14" s="78">
        <v>1930</v>
      </c>
      <c r="F14" s="78">
        <v>16798</v>
      </c>
      <c r="G14" s="78">
        <v>2517</v>
      </c>
      <c r="H14" s="78" t="s">
        <v>34</v>
      </c>
    </row>
    <row r="15" spans="2:8" s="30" customFormat="1" ht="16.5" customHeight="1" x14ac:dyDescent="0.2">
      <c r="B15" s="78">
        <v>2</v>
      </c>
      <c r="C15" s="79" t="s">
        <v>31</v>
      </c>
      <c r="D15" s="81">
        <v>45677</v>
      </c>
      <c r="E15" s="78">
        <v>2114</v>
      </c>
      <c r="F15" s="78">
        <v>48770</v>
      </c>
      <c r="G15" s="78">
        <v>2874</v>
      </c>
      <c r="H15" s="78" t="s">
        <v>34</v>
      </c>
    </row>
    <row r="16" spans="2:8" s="30" customFormat="1" ht="16.5" customHeight="1" x14ac:dyDescent="0.2">
      <c r="B16" s="78">
        <v>3</v>
      </c>
      <c r="C16" s="79" t="s">
        <v>32</v>
      </c>
      <c r="D16" s="81">
        <v>45681</v>
      </c>
      <c r="E16" s="78">
        <v>0</v>
      </c>
      <c r="F16" s="78">
        <v>63</v>
      </c>
      <c r="G16" s="78">
        <v>2835</v>
      </c>
      <c r="H16" s="78" t="s">
        <v>34</v>
      </c>
    </row>
    <row r="17" spans="2:8" s="30" customFormat="1" ht="16.5" customHeight="1" x14ac:dyDescent="0.2">
      <c r="B17" s="78">
        <v>4</v>
      </c>
      <c r="C17" s="79" t="s">
        <v>33</v>
      </c>
      <c r="D17" s="81">
        <v>45686</v>
      </c>
      <c r="E17" s="78">
        <v>0</v>
      </c>
      <c r="F17" s="78">
        <v>5334</v>
      </c>
      <c r="G17" s="78">
        <v>7999</v>
      </c>
      <c r="H17" s="78" t="s">
        <v>34</v>
      </c>
    </row>
    <row r="18" spans="2:8" s="30" customFormat="1" ht="16.5" customHeight="1" x14ac:dyDescent="0.2">
      <c r="B18" s="78">
        <v>5</v>
      </c>
      <c r="C18" s="79" t="s">
        <v>38</v>
      </c>
      <c r="D18" s="81">
        <v>45692</v>
      </c>
      <c r="E18" s="78">
        <f>3853+1410</f>
        <v>5263</v>
      </c>
      <c r="F18" s="78">
        <f>242298+1418</f>
        <v>243716</v>
      </c>
      <c r="G18" s="78">
        <f>4409+2278</f>
        <v>6687</v>
      </c>
      <c r="H18" s="78" t="s">
        <v>39</v>
      </c>
    </row>
    <row r="19" spans="2:8" s="30" customFormat="1" ht="16.5" customHeight="1" x14ac:dyDescent="0.2">
      <c r="B19" s="78">
        <v>6</v>
      </c>
      <c r="C19" s="79" t="s">
        <v>40</v>
      </c>
      <c r="D19" s="81">
        <v>45696</v>
      </c>
      <c r="E19" s="78">
        <v>0</v>
      </c>
      <c r="F19" s="78">
        <v>129</v>
      </c>
      <c r="G19" s="78">
        <v>2020</v>
      </c>
      <c r="H19" s="78" t="s">
        <v>34</v>
      </c>
    </row>
    <row r="20" spans="2:8" s="30" customFormat="1" ht="16.5" customHeight="1" x14ac:dyDescent="0.2">
      <c r="B20" s="78">
        <v>7</v>
      </c>
      <c r="C20" s="79" t="s">
        <v>41</v>
      </c>
      <c r="D20" s="81">
        <v>45697</v>
      </c>
      <c r="E20" s="78">
        <v>5581</v>
      </c>
      <c r="F20" s="78">
        <v>460939</v>
      </c>
      <c r="G20" s="78">
        <v>6178</v>
      </c>
      <c r="H20" s="78" t="s">
        <v>39</v>
      </c>
    </row>
    <row r="21" spans="2:8" s="30" customFormat="1" ht="16.5" customHeight="1" x14ac:dyDescent="0.2">
      <c r="B21" s="78">
        <v>8</v>
      </c>
      <c r="C21" s="79" t="s">
        <v>42</v>
      </c>
      <c r="D21" s="81">
        <v>45707</v>
      </c>
      <c r="E21" s="78">
        <v>7184</v>
      </c>
      <c r="F21" s="78">
        <v>584648</v>
      </c>
      <c r="G21" s="78">
        <v>8684</v>
      </c>
      <c r="H21" s="78" t="s">
        <v>39</v>
      </c>
    </row>
    <row r="22" spans="2:8" s="30" customFormat="1" ht="16.5" customHeight="1" x14ac:dyDescent="0.2">
      <c r="B22" s="78">
        <v>9</v>
      </c>
      <c r="C22" s="79" t="s">
        <v>123</v>
      </c>
      <c r="D22" s="81">
        <v>45718</v>
      </c>
      <c r="E22" s="78">
        <v>5723</v>
      </c>
      <c r="F22" s="78">
        <v>513391</v>
      </c>
      <c r="G22" s="78">
        <v>6155</v>
      </c>
      <c r="H22" s="78" t="s">
        <v>39</v>
      </c>
    </row>
    <row r="23" spans="2:8" s="30" customFormat="1" ht="16.5" customHeight="1" x14ac:dyDescent="0.2">
      <c r="B23" s="78">
        <v>10</v>
      </c>
      <c r="C23" s="79" t="s">
        <v>124</v>
      </c>
      <c r="D23" s="81">
        <v>45721</v>
      </c>
      <c r="E23" s="78">
        <v>2958</v>
      </c>
      <c r="F23" s="78">
        <v>51810</v>
      </c>
      <c r="G23" s="78">
        <v>3984</v>
      </c>
      <c r="H23" s="78" t="s">
        <v>34</v>
      </c>
    </row>
    <row r="24" spans="2:8" s="30" customFormat="1" ht="16.5" customHeight="1" x14ac:dyDescent="0.2">
      <c r="B24" s="78">
        <v>11</v>
      </c>
      <c r="C24" s="79" t="s">
        <v>125</v>
      </c>
      <c r="D24" s="81">
        <v>45722</v>
      </c>
      <c r="E24" s="78">
        <v>2164</v>
      </c>
      <c r="F24" s="78">
        <v>75560</v>
      </c>
      <c r="G24" s="78">
        <v>3046</v>
      </c>
      <c r="H24" s="78" t="s">
        <v>34</v>
      </c>
    </row>
    <row r="25" spans="2:8" s="30" customFormat="1" ht="16.5" customHeight="1" x14ac:dyDescent="0.2">
      <c r="B25" s="78">
        <v>12</v>
      </c>
      <c r="C25" s="79" t="s">
        <v>126</v>
      </c>
      <c r="D25" s="81">
        <v>45722</v>
      </c>
      <c r="E25" s="78">
        <v>7512</v>
      </c>
      <c r="F25" s="78">
        <v>626113</v>
      </c>
      <c r="G25" s="78">
        <v>8972</v>
      </c>
      <c r="H25" s="78" t="s">
        <v>39</v>
      </c>
    </row>
    <row r="26" spans="2:8" s="30" customFormat="1" ht="16.5" customHeight="1" x14ac:dyDescent="0.2">
      <c r="B26" s="78">
        <v>13</v>
      </c>
      <c r="C26" s="79" t="s">
        <v>127</v>
      </c>
      <c r="D26" s="81">
        <v>45729</v>
      </c>
      <c r="E26" s="78">
        <v>4479</v>
      </c>
      <c r="F26" s="78">
        <v>374589</v>
      </c>
      <c r="G26" s="78">
        <v>5286</v>
      </c>
      <c r="H26" s="78" t="s">
        <v>39</v>
      </c>
    </row>
    <row r="27" spans="2:8" s="30" customFormat="1" ht="16.5" customHeight="1" x14ac:dyDescent="0.2">
      <c r="B27" s="78">
        <v>14</v>
      </c>
      <c r="C27" s="79" t="s">
        <v>128</v>
      </c>
      <c r="D27" s="81">
        <v>45731</v>
      </c>
      <c r="E27" s="78">
        <v>5447</v>
      </c>
      <c r="F27" s="78">
        <v>460784</v>
      </c>
      <c r="G27" s="78">
        <v>5861</v>
      </c>
      <c r="H27" s="78" t="s">
        <v>39</v>
      </c>
    </row>
    <row r="28" spans="2:8" s="30" customFormat="1" ht="16.5" customHeight="1" x14ac:dyDescent="0.2">
      <c r="B28" s="78">
        <v>15</v>
      </c>
      <c r="C28" s="79" t="s">
        <v>129</v>
      </c>
      <c r="D28" s="81">
        <v>45738</v>
      </c>
      <c r="E28" s="78">
        <v>5566</v>
      </c>
      <c r="F28" s="78">
        <v>430512</v>
      </c>
      <c r="G28" s="78">
        <v>6556</v>
      </c>
      <c r="H28" s="78" t="s">
        <v>39</v>
      </c>
    </row>
    <row r="29" spans="2:8" s="30" customFormat="1" ht="16.5" customHeight="1" x14ac:dyDescent="0.2">
      <c r="B29" s="78">
        <v>16</v>
      </c>
      <c r="C29" s="79" t="s">
        <v>130</v>
      </c>
      <c r="D29" s="81">
        <v>45743</v>
      </c>
      <c r="E29" s="78">
        <v>1160</v>
      </c>
      <c r="F29" s="78">
        <v>36324</v>
      </c>
      <c r="G29" s="78">
        <v>1611</v>
      </c>
      <c r="H29" s="78" t="s">
        <v>34</v>
      </c>
    </row>
    <row r="30" spans="2:8" s="30" customFormat="1" ht="16.5" customHeight="1" x14ac:dyDescent="0.2">
      <c r="B30" s="78">
        <v>17</v>
      </c>
      <c r="C30" s="79" t="s">
        <v>131</v>
      </c>
      <c r="D30" s="81">
        <v>45744</v>
      </c>
      <c r="E30" s="78">
        <v>5277</v>
      </c>
      <c r="F30" s="78">
        <v>456469</v>
      </c>
      <c r="G30" s="78">
        <v>5622</v>
      </c>
      <c r="H30" s="78" t="s">
        <v>39</v>
      </c>
    </row>
    <row r="31" spans="2:8" ht="20.100000000000001" customHeight="1" x14ac:dyDescent="0.2">
      <c r="B31" s="23"/>
      <c r="C31" s="23"/>
      <c r="D31" s="37" t="s">
        <v>19</v>
      </c>
      <c r="E31" s="36">
        <f>SUBTOTAL(109,E14:E30)</f>
        <v>62358</v>
      </c>
      <c r="F31" s="36">
        <f>SUBTOTAL(109,F14:F30)</f>
        <v>4385949</v>
      </c>
      <c r="G31" s="36">
        <f>SUBTOTAL(109,G14:G30)</f>
        <v>86887</v>
      </c>
      <c r="H31" s="37"/>
    </row>
    <row r="33" spans="5:9" x14ac:dyDescent="0.2">
      <c r="E33" s="5"/>
      <c r="F33" s="5"/>
      <c r="G33" s="5"/>
    </row>
    <row r="34" spans="5:9" x14ac:dyDescent="0.2">
      <c r="E34" s="5"/>
      <c r="F34" s="5"/>
      <c r="G34" s="5"/>
    </row>
    <row r="35" spans="5:9" x14ac:dyDescent="0.2">
      <c r="F35" s="5"/>
    </row>
    <row r="36" spans="5:9" x14ac:dyDescent="0.2">
      <c r="I36" s="6"/>
    </row>
    <row r="38" spans="5:9" x14ac:dyDescent="0.2">
      <c r="G38" s="6"/>
      <c r="H38" s="6"/>
    </row>
  </sheetData>
  <mergeCells count="2">
    <mergeCell ref="B10:H10"/>
    <mergeCell ref="F11:H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10:Q78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89" t="s">
        <v>26</v>
      </c>
      <c r="C10" s="89"/>
      <c r="D10" s="89"/>
      <c r="E10" s="89"/>
      <c r="F10" s="89"/>
      <c r="G10" s="32"/>
      <c r="H10" s="32"/>
    </row>
    <row r="11" spans="2:17" x14ac:dyDescent="0.2">
      <c r="B11" s="2"/>
      <c r="C11" s="2"/>
      <c r="D11" s="91" t="str">
        <f>Principal!C13</f>
        <v>datos al 31/03/2025</v>
      </c>
      <c r="E11" s="91"/>
      <c r="F11" s="91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s="24" customFormat="1" ht="20.100000000000001" customHeight="1" x14ac:dyDescent="0.2">
      <c r="B14" s="59" t="s">
        <v>35</v>
      </c>
      <c r="C14" s="60">
        <v>6570</v>
      </c>
      <c r="D14" s="60">
        <v>8622</v>
      </c>
      <c r="E14" s="60">
        <v>8398</v>
      </c>
      <c r="F14" s="61">
        <f t="shared" ref="F14:F77" si="0">+E14/$E$78</f>
        <v>0.11343436799308426</v>
      </c>
      <c r="I14" s="33"/>
      <c r="J14" s="34"/>
      <c r="K14" s="34"/>
      <c r="L14" s="34"/>
      <c r="N14" s="33"/>
      <c r="O14" s="34"/>
      <c r="P14" s="34"/>
      <c r="Q14" s="34"/>
    </row>
    <row r="15" spans="2:17" s="24" customFormat="1" ht="20.100000000000001" customHeight="1" x14ac:dyDescent="0.2">
      <c r="B15" s="59" t="s">
        <v>44</v>
      </c>
      <c r="C15" s="60">
        <v>7276</v>
      </c>
      <c r="D15" s="60">
        <v>592583</v>
      </c>
      <c r="E15" s="60">
        <v>7504</v>
      </c>
      <c r="F15" s="61">
        <f t="shared" si="0"/>
        <v>0.10135883512980523</v>
      </c>
      <c r="I15" s="33"/>
      <c r="J15" s="34"/>
      <c r="K15" s="34"/>
      <c r="L15" s="34"/>
      <c r="N15" s="33"/>
      <c r="O15" s="34"/>
      <c r="P15" s="34"/>
      <c r="Q15" s="34"/>
    </row>
    <row r="16" spans="2:17" s="24" customFormat="1" ht="20.100000000000001" customHeight="1" x14ac:dyDescent="0.2">
      <c r="B16" s="59" t="s">
        <v>43</v>
      </c>
      <c r="C16" s="60">
        <v>5873</v>
      </c>
      <c r="D16" s="60">
        <v>472476</v>
      </c>
      <c r="E16" s="60">
        <v>6838</v>
      </c>
      <c r="F16" s="61">
        <f t="shared" si="0"/>
        <v>9.236296836588595E-2</v>
      </c>
      <c r="I16" s="33"/>
      <c r="J16" s="34"/>
      <c r="K16" s="34"/>
      <c r="L16" s="34"/>
      <c r="N16" s="33"/>
      <c r="O16" s="34"/>
      <c r="P16" s="34"/>
      <c r="Q16" s="34"/>
    </row>
    <row r="17" spans="2:17" s="24" customFormat="1" ht="20.100000000000001" customHeight="1" x14ac:dyDescent="0.2">
      <c r="B17" s="59" t="s">
        <v>45</v>
      </c>
      <c r="C17" s="60">
        <v>5287</v>
      </c>
      <c r="D17" s="60">
        <v>438709</v>
      </c>
      <c r="E17" s="60">
        <v>5751</v>
      </c>
      <c r="F17" s="61">
        <f t="shared" si="0"/>
        <v>7.7680525164113792E-2</v>
      </c>
      <c r="I17" s="33"/>
      <c r="J17" s="34"/>
      <c r="K17" s="34"/>
      <c r="L17" s="34"/>
      <c r="N17" s="33"/>
      <c r="O17" s="34"/>
      <c r="P17" s="34"/>
      <c r="Q17" s="34"/>
    </row>
    <row r="18" spans="2:17" s="24" customFormat="1" ht="20.100000000000001" customHeight="1" x14ac:dyDescent="0.2">
      <c r="B18" s="59" t="s">
        <v>36</v>
      </c>
      <c r="C18" s="60">
        <v>3676</v>
      </c>
      <c r="D18" s="60">
        <v>220560</v>
      </c>
      <c r="E18" s="60">
        <v>5536</v>
      </c>
      <c r="F18" s="61">
        <f t="shared" si="0"/>
        <v>7.4776454061647346E-2</v>
      </c>
      <c r="I18" s="33"/>
      <c r="J18" s="34"/>
      <c r="K18" s="34"/>
      <c r="L18" s="34"/>
      <c r="N18" s="33"/>
      <c r="O18" s="34"/>
      <c r="P18" s="34"/>
      <c r="Q18" s="34"/>
    </row>
    <row r="19" spans="2:17" s="24" customFormat="1" ht="20.100000000000001" customHeight="1" x14ac:dyDescent="0.2">
      <c r="B19" s="59" t="s">
        <v>47</v>
      </c>
      <c r="C19" s="60">
        <v>3452</v>
      </c>
      <c r="D19" s="60">
        <v>267608</v>
      </c>
      <c r="E19" s="60">
        <v>4122</v>
      </c>
      <c r="F19" s="61">
        <f t="shared" si="0"/>
        <v>5.5677121322635546E-2</v>
      </c>
      <c r="I19" s="33"/>
      <c r="J19" s="34"/>
      <c r="K19" s="34"/>
      <c r="L19" s="34"/>
      <c r="N19" s="33"/>
      <c r="O19" s="34"/>
      <c r="P19" s="34"/>
      <c r="Q19" s="34"/>
    </row>
    <row r="20" spans="2:17" s="24" customFormat="1" ht="20.100000000000001" customHeight="1" x14ac:dyDescent="0.2">
      <c r="B20" s="59" t="s">
        <v>46</v>
      </c>
      <c r="C20" s="60">
        <v>2999</v>
      </c>
      <c r="D20" s="60">
        <v>265558</v>
      </c>
      <c r="E20" s="60">
        <v>3634</v>
      </c>
      <c r="F20" s="61">
        <f t="shared" si="0"/>
        <v>4.9085555285409407E-2</v>
      </c>
      <c r="I20" s="33"/>
      <c r="J20" s="34"/>
      <c r="K20" s="34"/>
      <c r="L20" s="34"/>
      <c r="N20" s="33"/>
      <c r="O20" s="34"/>
      <c r="P20" s="34"/>
      <c r="Q20" s="34"/>
    </row>
    <row r="21" spans="2:17" s="24" customFormat="1" ht="20.100000000000001" customHeight="1" x14ac:dyDescent="0.2">
      <c r="B21" s="59" t="s">
        <v>49</v>
      </c>
      <c r="C21" s="60">
        <v>2859</v>
      </c>
      <c r="D21" s="60">
        <v>199212</v>
      </c>
      <c r="E21" s="60">
        <v>3361</v>
      </c>
      <c r="F21" s="61">
        <f t="shared" si="0"/>
        <v>4.5398060350649701E-2</v>
      </c>
      <c r="I21" s="33"/>
      <c r="J21" s="34"/>
      <c r="K21" s="34"/>
      <c r="L21" s="34"/>
      <c r="N21" s="33"/>
      <c r="O21" s="34"/>
      <c r="P21" s="34"/>
      <c r="Q21" s="34"/>
    </row>
    <row r="22" spans="2:17" s="24" customFormat="1" ht="20.100000000000001" customHeight="1" x14ac:dyDescent="0.2">
      <c r="B22" s="59" t="s">
        <v>51</v>
      </c>
      <c r="C22" s="60">
        <v>2652</v>
      </c>
      <c r="D22" s="60">
        <v>230489</v>
      </c>
      <c r="E22" s="60">
        <v>2863</v>
      </c>
      <c r="F22" s="61">
        <f t="shared" si="0"/>
        <v>3.8671421238890238E-2</v>
      </c>
      <c r="I22" s="33"/>
      <c r="J22" s="34"/>
      <c r="K22" s="34"/>
      <c r="L22" s="34"/>
      <c r="N22" s="33"/>
      <c r="O22" s="34"/>
      <c r="P22" s="34"/>
      <c r="Q22" s="34"/>
    </row>
    <row r="23" spans="2:17" s="24" customFormat="1" ht="20.100000000000001" customHeight="1" x14ac:dyDescent="0.2">
      <c r="B23" s="59" t="s">
        <v>50</v>
      </c>
      <c r="C23" s="60">
        <v>2458</v>
      </c>
      <c r="D23" s="60">
        <v>222091</v>
      </c>
      <c r="E23" s="60">
        <v>2799</v>
      </c>
      <c r="F23" s="61">
        <f t="shared" si="0"/>
        <v>3.7806953561876973E-2</v>
      </c>
      <c r="I23" s="33"/>
      <c r="J23" s="34"/>
      <c r="K23" s="34"/>
      <c r="L23" s="34"/>
      <c r="N23" s="33"/>
      <c r="O23" s="34"/>
      <c r="P23" s="34"/>
      <c r="Q23" s="34"/>
    </row>
    <row r="24" spans="2:17" s="24" customFormat="1" ht="20.100000000000001" customHeight="1" x14ac:dyDescent="0.2">
      <c r="B24" s="59" t="s">
        <v>53</v>
      </c>
      <c r="C24" s="60">
        <v>1980</v>
      </c>
      <c r="D24" s="60">
        <v>134240</v>
      </c>
      <c r="E24" s="60">
        <v>2406</v>
      </c>
      <c r="F24" s="61">
        <f t="shared" si="0"/>
        <v>3.2498581732717399E-2</v>
      </c>
      <c r="I24" s="33"/>
      <c r="J24" s="34"/>
      <c r="K24" s="34"/>
      <c r="L24" s="34"/>
      <c r="N24" s="33"/>
      <c r="O24" s="34"/>
      <c r="P24" s="34"/>
      <c r="Q24" s="34"/>
    </row>
    <row r="25" spans="2:17" s="24" customFormat="1" ht="20.100000000000001" customHeight="1" x14ac:dyDescent="0.2">
      <c r="B25" s="59" t="s">
        <v>48</v>
      </c>
      <c r="C25" s="60">
        <v>1953</v>
      </c>
      <c r="D25" s="60">
        <v>178745</v>
      </c>
      <c r="E25" s="60">
        <v>2292</v>
      </c>
      <c r="F25" s="61">
        <f t="shared" si="0"/>
        <v>3.0958748683037524E-2</v>
      </c>
      <c r="I25" s="33"/>
      <c r="J25" s="34"/>
      <c r="K25" s="34"/>
      <c r="L25" s="34"/>
      <c r="N25" s="33"/>
      <c r="O25" s="34"/>
      <c r="P25" s="34"/>
      <c r="Q25" s="34"/>
    </row>
    <row r="26" spans="2:17" s="24" customFormat="1" ht="20.100000000000001" customHeight="1" x14ac:dyDescent="0.2">
      <c r="B26" s="59" t="s">
        <v>58</v>
      </c>
      <c r="C26" s="60">
        <v>1660</v>
      </c>
      <c r="D26" s="60">
        <v>162240</v>
      </c>
      <c r="E26" s="60">
        <v>2005</v>
      </c>
      <c r="F26" s="61">
        <f t="shared" si="0"/>
        <v>2.7082151443931168E-2</v>
      </c>
      <c r="I26" s="33"/>
      <c r="J26" s="34"/>
      <c r="K26" s="34"/>
      <c r="L26" s="34"/>
      <c r="N26" s="33"/>
      <c r="O26" s="34"/>
      <c r="P26" s="34"/>
      <c r="Q26" s="34"/>
    </row>
    <row r="27" spans="2:17" s="24" customFormat="1" ht="20.100000000000001" customHeight="1" x14ac:dyDescent="0.2">
      <c r="B27" s="59" t="s">
        <v>52</v>
      </c>
      <c r="C27" s="60">
        <v>1600</v>
      </c>
      <c r="D27" s="60">
        <v>111635</v>
      </c>
      <c r="E27" s="60">
        <v>1899</v>
      </c>
      <c r="F27" s="61">
        <f t="shared" si="0"/>
        <v>2.5650376853877947E-2</v>
      </c>
      <c r="I27" s="33"/>
      <c r="J27" s="34"/>
      <c r="K27" s="34"/>
      <c r="L27" s="34"/>
      <c r="N27" s="33"/>
      <c r="O27" s="34"/>
      <c r="P27" s="34"/>
      <c r="Q27" s="34"/>
    </row>
    <row r="28" spans="2:17" s="24" customFormat="1" ht="20.100000000000001" customHeight="1" x14ac:dyDescent="0.2">
      <c r="B28" s="59" t="s">
        <v>154</v>
      </c>
      <c r="C28" s="60">
        <v>1410</v>
      </c>
      <c r="D28" s="60">
        <v>1418</v>
      </c>
      <c r="E28" s="60">
        <v>2278</v>
      </c>
      <c r="F28" s="61">
        <f>+E28/$E$78</f>
        <v>3.0769646378690872E-2</v>
      </c>
      <c r="I28" s="33"/>
      <c r="J28" s="34"/>
      <c r="K28" s="34"/>
      <c r="L28" s="34"/>
      <c r="N28" s="33"/>
      <c r="O28" s="34"/>
      <c r="P28" s="34"/>
      <c r="Q28" s="34"/>
    </row>
    <row r="29" spans="2:17" s="24" customFormat="1" ht="20.100000000000001" customHeight="1" x14ac:dyDescent="0.2">
      <c r="B29" s="59" t="s">
        <v>57</v>
      </c>
      <c r="C29" s="60">
        <v>1320</v>
      </c>
      <c r="D29" s="60">
        <v>96574</v>
      </c>
      <c r="E29" s="60">
        <v>1633</v>
      </c>
      <c r="F29" s="61">
        <f t="shared" si="0"/>
        <v>2.2057433071291568E-2</v>
      </c>
      <c r="I29" s="33"/>
      <c r="J29" s="34"/>
      <c r="K29" s="34"/>
      <c r="L29" s="34"/>
      <c r="N29" s="33"/>
      <c r="O29" s="34"/>
      <c r="P29" s="34"/>
      <c r="Q29" s="34"/>
    </row>
    <row r="30" spans="2:17" s="24" customFormat="1" ht="20.100000000000001" customHeight="1" x14ac:dyDescent="0.2">
      <c r="B30" s="59" t="s">
        <v>56</v>
      </c>
      <c r="C30" s="60">
        <v>1352</v>
      </c>
      <c r="D30" s="60">
        <v>120952</v>
      </c>
      <c r="E30" s="60">
        <v>1462</v>
      </c>
      <c r="F30" s="61">
        <f t="shared" si="0"/>
        <v>1.9747683496771754E-2</v>
      </c>
      <c r="I30" s="33"/>
      <c r="J30" s="34"/>
      <c r="K30" s="34"/>
      <c r="L30" s="34"/>
      <c r="N30" s="33"/>
      <c r="O30" s="34"/>
      <c r="P30" s="34"/>
      <c r="Q30" s="34"/>
    </row>
    <row r="31" spans="2:17" s="24" customFormat="1" ht="20.100000000000001" customHeight="1" x14ac:dyDescent="0.2">
      <c r="B31" s="59" t="s">
        <v>55</v>
      </c>
      <c r="C31" s="60">
        <v>1181</v>
      </c>
      <c r="D31" s="60">
        <v>86509</v>
      </c>
      <c r="E31" s="60">
        <v>1455</v>
      </c>
      <c r="F31" s="61">
        <f t="shared" si="0"/>
        <v>1.9653132344598426E-2</v>
      </c>
      <c r="I31" s="33"/>
      <c r="J31" s="34"/>
      <c r="K31" s="34"/>
      <c r="L31" s="34"/>
      <c r="N31" s="33"/>
      <c r="O31" s="34"/>
      <c r="P31" s="34"/>
      <c r="Q31" s="34"/>
    </row>
    <row r="32" spans="2:17" s="24" customFormat="1" ht="20.100000000000001" customHeight="1" x14ac:dyDescent="0.2">
      <c r="B32" s="59" t="s">
        <v>60</v>
      </c>
      <c r="C32" s="60">
        <v>1033</v>
      </c>
      <c r="D32" s="60">
        <v>72765</v>
      </c>
      <c r="E32" s="60">
        <v>1215</v>
      </c>
      <c r="F32" s="61">
        <f t="shared" si="0"/>
        <v>1.6411378555798686E-2</v>
      </c>
      <c r="I32" s="33"/>
      <c r="J32" s="34"/>
      <c r="K32" s="34"/>
      <c r="L32" s="34"/>
      <c r="N32" s="33"/>
      <c r="O32" s="34"/>
      <c r="P32" s="34"/>
      <c r="Q32" s="34"/>
    </row>
    <row r="33" spans="2:17" s="24" customFormat="1" ht="20.100000000000001" customHeight="1" x14ac:dyDescent="0.2">
      <c r="B33" s="59" t="s">
        <v>54</v>
      </c>
      <c r="C33" s="60">
        <v>911</v>
      </c>
      <c r="D33" s="60">
        <v>45523</v>
      </c>
      <c r="E33" s="60">
        <v>1121</v>
      </c>
      <c r="F33" s="61">
        <f t="shared" si="0"/>
        <v>1.5141691655185455E-2</v>
      </c>
      <c r="I33" s="33"/>
      <c r="J33" s="34"/>
      <c r="K33" s="34"/>
      <c r="L33" s="34"/>
      <c r="N33" s="33"/>
      <c r="O33" s="34"/>
      <c r="P33" s="34"/>
      <c r="Q33" s="34"/>
    </row>
    <row r="34" spans="2:17" s="24" customFormat="1" ht="20.100000000000001" customHeight="1" x14ac:dyDescent="0.2">
      <c r="B34" s="59" t="s">
        <v>59</v>
      </c>
      <c r="C34" s="60">
        <v>617</v>
      </c>
      <c r="D34" s="60">
        <v>47385</v>
      </c>
      <c r="E34" s="60">
        <v>713</v>
      </c>
      <c r="F34" s="61">
        <f t="shared" si="0"/>
        <v>9.6307102142258964E-3</v>
      </c>
      <c r="I34" s="33"/>
      <c r="J34" s="34"/>
      <c r="K34" s="34"/>
      <c r="L34" s="34"/>
      <c r="N34" s="33"/>
      <c r="O34" s="34"/>
      <c r="P34" s="34"/>
      <c r="Q34" s="34"/>
    </row>
    <row r="35" spans="2:17" s="24" customFormat="1" ht="20.100000000000001" customHeight="1" x14ac:dyDescent="0.2">
      <c r="B35" s="59" t="s">
        <v>61</v>
      </c>
      <c r="C35" s="60">
        <v>577</v>
      </c>
      <c r="D35" s="60">
        <v>50869</v>
      </c>
      <c r="E35" s="60">
        <v>648</v>
      </c>
      <c r="F35" s="61">
        <f t="shared" si="0"/>
        <v>8.7527352297592995E-3</v>
      </c>
      <c r="I35" s="33"/>
      <c r="J35" s="34"/>
      <c r="K35" s="34"/>
      <c r="L35" s="34"/>
      <c r="N35" s="33"/>
      <c r="O35" s="34"/>
      <c r="P35" s="34"/>
      <c r="Q35" s="34"/>
    </row>
    <row r="36" spans="2:17" s="24" customFormat="1" ht="20.100000000000001" customHeight="1" x14ac:dyDescent="0.2">
      <c r="B36" s="59" t="s">
        <v>72</v>
      </c>
      <c r="C36" s="60">
        <v>289</v>
      </c>
      <c r="D36" s="60">
        <v>27705</v>
      </c>
      <c r="E36" s="60">
        <v>340</v>
      </c>
      <c r="F36" s="61">
        <f t="shared" si="0"/>
        <v>4.5924845341329661E-3</v>
      </c>
      <c r="I36" s="33"/>
      <c r="J36" s="34"/>
      <c r="K36" s="34"/>
      <c r="L36" s="34"/>
      <c r="N36" s="33"/>
      <c r="O36" s="34"/>
      <c r="P36" s="34"/>
      <c r="Q36" s="34"/>
    </row>
    <row r="37" spans="2:17" s="24" customFormat="1" ht="20.100000000000001" customHeight="1" x14ac:dyDescent="0.2">
      <c r="B37" s="59" t="s">
        <v>69</v>
      </c>
      <c r="C37" s="60">
        <v>300</v>
      </c>
      <c r="D37" s="60">
        <v>34434</v>
      </c>
      <c r="E37" s="60">
        <v>320</v>
      </c>
      <c r="F37" s="61">
        <f t="shared" si="0"/>
        <v>4.3223383850663211E-3</v>
      </c>
      <c r="I37" s="33"/>
      <c r="J37" s="34"/>
      <c r="K37" s="34"/>
      <c r="L37" s="34"/>
      <c r="N37" s="33"/>
      <c r="O37" s="34"/>
      <c r="P37" s="34"/>
      <c r="Q37" s="34"/>
    </row>
    <row r="38" spans="2:17" s="24" customFormat="1" ht="20.100000000000001" customHeight="1" x14ac:dyDescent="0.2">
      <c r="B38" s="59" t="s">
        <v>71</v>
      </c>
      <c r="C38" s="60">
        <v>210</v>
      </c>
      <c r="D38" s="60">
        <v>16716</v>
      </c>
      <c r="E38" s="60">
        <v>253</v>
      </c>
      <c r="F38" s="61">
        <f t="shared" si="0"/>
        <v>3.4173487856930598E-3</v>
      </c>
      <c r="I38" s="33"/>
      <c r="J38" s="34"/>
      <c r="K38" s="34"/>
      <c r="L38" s="34"/>
      <c r="N38" s="33"/>
      <c r="O38" s="34"/>
      <c r="P38" s="34"/>
      <c r="Q38" s="34"/>
    </row>
    <row r="39" spans="2:17" s="24" customFormat="1" ht="20.100000000000001" customHeight="1" x14ac:dyDescent="0.2">
      <c r="B39" s="59" t="s">
        <v>76</v>
      </c>
      <c r="C39" s="60">
        <v>180</v>
      </c>
      <c r="D39" s="60">
        <v>23200</v>
      </c>
      <c r="E39" s="60">
        <v>217</v>
      </c>
      <c r="F39" s="61">
        <f t="shared" si="0"/>
        <v>2.9310857173730988E-3</v>
      </c>
      <c r="I39" s="33"/>
      <c r="J39" s="34"/>
      <c r="K39" s="34"/>
      <c r="L39" s="34"/>
      <c r="N39" s="33"/>
      <c r="O39" s="34"/>
      <c r="P39" s="34"/>
      <c r="Q39" s="34"/>
    </row>
    <row r="40" spans="2:17" s="24" customFormat="1" ht="20.100000000000001" customHeight="1" x14ac:dyDescent="0.2">
      <c r="B40" s="59" t="s">
        <v>74</v>
      </c>
      <c r="C40" s="60">
        <v>180</v>
      </c>
      <c r="D40" s="60">
        <v>21600</v>
      </c>
      <c r="E40" s="60">
        <v>211</v>
      </c>
      <c r="F40" s="61">
        <f t="shared" si="0"/>
        <v>2.8500418726531054E-3</v>
      </c>
      <c r="I40" s="33"/>
      <c r="J40" s="34"/>
      <c r="K40" s="34"/>
      <c r="L40" s="34"/>
      <c r="N40" s="33"/>
      <c r="O40" s="34"/>
      <c r="P40" s="34"/>
      <c r="Q40" s="34"/>
    </row>
    <row r="41" spans="2:17" s="24" customFormat="1" ht="20.100000000000001" customHeight="1" x14ac:dyDescent="0.2">
      <c r="B41" s="59" t="s">
        <v>67</v>
      </c>
      <c r="C41" s="60">
        <v>180</v>
      </c>
      <c r="D41" s="60">
        <v>11970</v>
      </c>
      <c r="E41" s="60">
        <v>195</v>
      </c>
      <c r="F41" s="61">
        <f t="shared" si="0"/>
        <v>2.6339249533997894E-3</v>
      </c>
      <c r="I41" s="33"/>
      <c r="J41" s="34"/>
      <c r="K41" s="34"/>
      <c r="L41" s="34"/>
      <c r="N41" s="33"/>
      <c r="O41" s="34"/>
      <c r="P41" s="34"/>
      <c r="Q41" s="34"/>
    </row>
    <row r="42" spans="2:17" s="24" customFormat="1" ht="20.100000000000001" customHeight="1" x14ac:dyDescent="0.2">
      <c r="B42" s="59" t="s">
        <v>73</v>
      </c>
      <c r="C42" s="60">
        <v>160</v>
      </c>
      <c r="D42" s="60">
        <v>19549</v>
      </c>
      <c r="E42" s="60">
        <v>187</v>
      </c>
      <c r="F42" s="61">
        <f t="shared" si="0"/>
        <v>2.5258664937731312E-3</v>
      </c>
      <c r="I42" s="33"/>
      <c r="J42" s="34"/>
      <c r="K42" s="34"/>
      <c r="L42" s="34"/>
      <c r="N42" s="33"/>
      <c r="O42" s="34"/>
      <c r="P42" s="34"/>
      <c r="Q42" s="34"/>
    </row>
    <row r="43" spans="2:17" s="24" customFormat="1" ht="20.100000000000001" customHeight="1" x14ac:dyDescent="0.2">
      <c r="B43" s="59" t="s">
        <v>132</v>
      </c>
      <c r="C43" s="60">
        <v>162</v>
      </c>
      <c r="D43" s="60">
        <v>17376</v>
      </c>
      <c r="E43" s="60">
        <v>156</v>
      </c>
      <c r="F43" s="61">
        <f t="shared" si="0"/>
        <v>2.1071399627198314E-3</v>
      </c>
      <c r="I43" s="33"/>
      <c r="J43" s="34"/>
      <c r="K43" s="34"/>
      <c r="L43" s="34"/>
      <c r="N43" s="33"/>
      <c r="O43" s="34"/>
      <c r="P43" s="34"/>
      <c r="Q43" s="34"/>
    </row>
    <row r="44" spans="2:17" s="24" customFormat="1" ht="20.100000000000001" customHeight="1" x14ac:dyDescent="0.2">
      <c r="B44" s="59" t="s">
        <v>70</v>
      </c>
      <c r="C44" s="60">
        <v>132</v>
      </c>
      <c r="D44" s="60">
        <v>7392</v>
      </c>
      <c r="E44" s="60">
        <v>152</v>
      </c>
      <c r="F44" s="61">
        <f t="shared" si="0"/>
        <v>2.0531107329065023E-3</v>
      </c>
      <c r="I44" s="33"/>
      <c r="J44" s="34"/>
      <c r="K44" s="34"/>
      <c r="L44" s="34"/>
      <c r="N44" s="33"/>
      <c r="O44" s="34"/>
      <c r="P44" s="34"/>
      <c r="Q44" s="34"/>
    </row>
    <row r="45" spans="2:17" s="24" customFormat="1" ht="20.100000000000001" customHeight="1" x14ac:dyDescent="0.2">
      <c r="B45" s="59" t="s">
        <v>62</v>
      </c>
      <c r="C45" s="60">
        <v>142</v>
      </c>
      <c r="D45" s="60">
        <v>13916</v>
      </c>
      <c r="E45" s="60">
        <v>142</v>
      </c>
      <c r="F45" s="61">
        <f t="shared" si="0"/>
        <v>1.9180376583731798E-3</v>
      </c>
      <c r="I45" s="33"/>
      <c r="J45" s="34"/>
      <c r="K45" s="34"/>
      <c r="L45" s="34"/>
      <c r="N45" s="33"/>
      <c r="O45" s="34"/>
      <c r="P45" s="34"/>
      <c r="Q45" s="34"/>
    </row>
    <row r="46" spans="2:17" s="24" customFormat="1" ht="20.100000000000001" customHeight="1" x14ac:dyDescent="0.2">
      <c r="B46" s="59" t="s">
        <v>64</v>
      </c>
      <c r="C46" s="60">
        <v>100</v>
      </c>
      <c r="D46" s="60">
        <v>9810</v>
      </c>
      <c r="E46" s="60">
        <v>137</v>
      </c>
      <c r="F46" s="61">
        <f t="shared" si="0"/>
        <v>1.8505011211065185E-3</v>
      </c>
      <c r="I46" s="33"/>
      <c r="J46" s="34"/>
      <c r="K46" s="34"/>
      <c r="L46" s="34"/>
      <c r="N46" s="33"/>
      <c r="O46" s="34"/>
      <c r="P46" s="34"/>
      <c r="Q46" s="34"/>
    </row>
    <row r="47" spans="2:17" s="24" customFormat="1" ht="20.100000000000001" customHeight="1" x14ac:dyDescent="0.2">
      <c r="B47" s="59" t="s">
        <v>65</v>
      </c>
      <c r="C47" s="60">
        <v>100</v>
      </c>
      <c r="D47" s="60">
        <v>9378</v>
      </c>
      <c r="E47" s="60">
        <v>131</v>
      </c>
      <c r="F47" s="61">
        <f t="shared" si="0"/>
        <v>1.7694572763865251E-3</v>
      </c>
      <c r="I47" s="33"/>
      <c r="J47" s="34"/>
      <c r="K47" s="34"/>
      <c r="L47" s="34"/>
      <c r="N47" s="33"/>
      <c r="O47" s="34"/>
      <c r="P47" s="34"/>
      <c r="Q47" s="34"/>
    </row>
    <row r="48" spans="2:17" s="24" customFormat="1" ht="20.100000000000001" customHeight="1" x14ac:dyDescent="0.2">
      <c r="B48" s="59" t="s">
        <v>75</v>
      </c>
      <c r="C48" s="60">
        <v>100</v>
      </c>
      <c r="D48" s="60">
        <v>11399</v>
      </c>
      <c r="E48" s="60">
        <v>108</v>
      </c>
      <c r="F48" s="61">
        <f t="shared" si="0"/>
        <v>1.4587892049598833E-3</v>
      </c>
      <c r="I48" s="33"/>
      <c r="J48" s="34"/>
      <c r="K48" s="34"/>
      <c r="L48" s="34"/>
      <c r="N48" s="33"/>
      <c r="O48" s="34"/>
      <c r="P48" s="34"/>
      <c r="Q48" s="34"/>
    </row>
    <row r="49" spans="2:17" s="24" customFormat="1" ht="20.100000000000001" customHeight="1" x14ac:dyDescent="0.2">
      <c r="B49" s="59" t="s">
        <v>68</v>
      </c>
      <c r="C49" s="60">
        <v>106</v>
      </c>
      <c r="D49" s="60">
        <v>10388</v>
      </c>
      <c r="E49" s="60">
        <v>106</v>
      </c>
      <c r="F49" s="61">
        <f t="shared" si="0"/>
        <v>1.4317745900532188E-3</v>
      </c>
      <c r="I49" s="33"/>
      <c r="J49" s="34"/>
      <c r="K49" s="34"/>
      <c r="L49" s="34"/>
      <c r="N49" s="33"/>
      <c r="O49" s="34"/>
      <c r="P49" s="34"/>
      <c r="Q49" s="34"/>
    </row>
    <row r="50" spans="2:17" s="24" customFormat="1" ht="20.100000000000001" customHeight="1" x14ac:dyDescent="0.2">
      <c r="B50" s="59" t="s">
        <v>133</v>
      </c>
      <c r="C50" s="60">
        <v>80</v>
      </c>
      <c r="D50" s="60">
        <v>80</v>
      </c>
      <c r="E50" s="60">
        <v>97</v>
      </c>
      <c r="F50" s="61">
        <f t="shared" si="0"/>
        <v>1.3102088229732286E-3</v>
      </c>
      <c r="I50" s="33"/>
      <c r="J50" s="34"/>
      <c r="K50" s="34"/>
      <c r="L50" s="34"/>
      <c r="N50" s="33"/>
      <c r="O50" s="34"/>
      <c r="P50" s="34"/>
      <c r="Q50" s="34"/>
    </row>
    <row r="51" spans="2:17" s="24" customFormat="1" ht="20.100000000000001" customHeight="1" x14ac:dyDescent="0.2">
      <c r="B51" s="59" t="s">
        <v>134</v>
      </c>
      <c r="C51" s="60">
        <v>100</v>
      </c>
      <c r="D51" s="60">
        <v>10686</v>
      </c>
      <c r="E51" s="60">
        <v>96</v>
      </c>
      <c r="F51" s="61">
        <f t="shared" si="0"/>
        <v>1.2967015155198962E-3</v>
      </c>
      <c r="I51" s="33"/>
      <c r="J51" s="34"/>
      <c r="K51" s="34"/>
      <c r="L51" s="34"/>
      <c r="N51" s="33"/>
      <c r="O51" s="34"/>
      <c r="P51" s="34"/>
      <c r="Q51" s="34"/>
    </row>
    <row r="52" spans="2:17" s="24" customFormat="1" ht="20.100000000000001" customHeight="1" x14ac:dyDescent="0.2">
      <c r="B52" s="59" t="s">
        <v>135</v>
      </c>
      <c r="C52" s="60">
        <v>81</v>
      </c>
      <c r="D52" s="60">
        <v>3796</v>
      </c>
      <c r="E52" s="60">
        <v>94</v>
      </c>
      <c r="F52" s="61">
        <f t="shared" si="0"/>
        <v>1.2696869006132317E-3</v>
      </c>
      <c r="I52" s="33"/>
      <c r="J52" s="34"/>
      <c r="K52" s="34"/>
      <c r="L52" s="34"/>
      <c r="N52" s="33"/>
      <c r="O52" s="34"/>
      <c r="P52" s="34"/>
      <c r="Q52" s="34"/>
    </row>
    <row r="53" spans="2:17" s="24" customFormat="1" ht="20.100000000000001" customHeight="1" x14ac:dyDescent="0.2">
      <c r="B53" s="59" t="s">
        <v>136</v>
      </c>
      <c r="C53" s="60">
        <v>99</v>
      </c>
      <c r="D53" s="60">
        <v>9009</v>
      </c>
      <c r="E53" s="60">
        <v>92</v>
      </c>
      <c r="F53" s="61">
        <f t="shared" si="0"/>
        <v>1.2426722857065673E-3</v>
      </c>
      <c r="I53" s="33"/>
      <c r="J53" s="34"/>
      <c r="K53" s="34"/>
      <c r="L53" s="34"/>
      <c r="N53" s="33"/>
      <c r="O53" s="34"/>
      <c r="P53" s="34"/>
      <c r="Q53" s="34"/>
    </row>
    <row r="54" spans="2:17" s="24" customFormat="1" ht="20.100000000000001" customHeight="1" x14ac:dyDescent="0.2">
      <c r="B54" s="59" t="s">
        <v>137</v>
      </c>
      <c r="C54" s="60">
        <v>80</v>
      </c>
      <c r="D54" s="60">
        <v>8976</v>
      </c>
      <c r="E54" s="60">
        <v>85</v>
      </c>
      <c r="F54" s="61">
        <f t="shared" si="0"/>
        <v>1.1481211335332415E-3</v>
      </c>
      <c r="I54" s="33"/>
      <c r="J54" s="34"/>
      <c r="K54" s="34"/>
      <c r="L54" s="34"/>
      <c r="N54" s="33"/>
      <c r="O54" s="34"/>
      <c r="P54" s="34"/>
      <c r="Q54" s="34"/>
    </row>
    <row r="55" spans="2:17" s="24" customFormat="1" ht="20.100000000000001" customHeight="1" x14ac:dyDescent="0.2">
      <c r="B55" s="59" t="s">
        <v>63</v>
      </c>
      <c r="C55" s="60">
        <v>72</v>
      </c>
      <c r="D55" s="60">
        <v>4032</v>
      </c>
      <c r="E55" s="60">
        <v>83</v>
      </c>
      <c r="F55" s="61">
        <f t="shared" si="0"/>
        <v>1.121106518626577E-3</v>
      </c>
      <c r="I55" s="33"/>
      <c r="J55" s="34"/>
      <c r="K55" s="34"/>
      <c r="L55" s="34"/>
      <c r="N55" s="33"/>
      <c r="O55" s="34"/>
      <c r="P55" s="34"/>
      <c r="Q55" s="34"/>
    </row>
    <row r="56" spans="2:17" s="24" customFormat="1" ht="20.100000000000001" customHeight="1" x14ac:dyDescent="0.2">
      <c r="B56" s="59" t="s">
        <v>138</v>
      </c>
      <c r="C56" s="60">
        <v>80</v>
      </c>
      <c r="D56" s="60">
        <v>8778</v>
      </c>
      <c r="E56" s="60">
        <v>79</v>
      </c>
      <c r="F56" s="61">
        <f t="shared" ref="F56:F76" si="1">+E56/$E$78</f>
        <v>1.0670772888132479E-3</v>
      </c>
      <c r="I56" s="33"/>
      <c r="J56" s="34"/>
      <c r="K56" s="34"/>
      <c r="L56" s="34"/>
      <c r="N56" s="33"/>
      <c r="O56" s="34"/>
      <c r="P56" s="34"/>
      <c r="Q56" s="34"/>
    </row>
    <row r="57" spans="2:17" s="24" customFormat="1" ht="20.100000000000001" customHeight="1" x14ac:dyDescent="0.2">
      <c r="B57" s="59" t="s">
        <v>66</v>
      </c>
      <c r="C57" s="60">
        <v>66</v>
      </c>
      <c r="D57" s="60">
        <v>3696</v>
      </c>
      <c r="E57" s="60">
        <v>76</v>
      </c>
      <c r="F57" s="61">
        <f t="shared" si="1"/>
        <v>1.0265553664532512E-3</v>
      </c>
      <c r="I57" s="33"/>
      <c r="J57" s="34"/>
      <c r="K57" s="34"/>
      <c r="L57" s="34"/>
      <c r="N57" s="33"/>
      <c r="O57" s="34"/>
      <c r="P57" s="34"/>
      <c r="Q57" s="34"/>
    </row>
    <row r="58" spans="2:17" s="24" customFormat="1" ht="20.100000000000001" customHeight="1" x14ac:dyDescent="0.2">
      <c r="B58" s="59" t="s">
        <v>80</v>
      </c>
      <c r="C58" s="60">
        <v>60</v>
      </c>
      <c r="D58" s="60">
        <v>7200</v>
      </c>
      <c r="E58" s="60">
        <v>70</v>
      </c>
      <c r="F58" s="61">
        <f t="shared" si="1"/>
        <v>9.4551152173325773E-4</v>
      </c>
      <c r="I58" s="33"/>
      <c r="J58" s="34"/>
      <c r="K58" s="34"/>
      <c r="L58" s="34"/>
      <c r="N58" s="33"/>
      <c r="O58" s="34"/>
      <c r="P58" s="34"/>
      <c r="Q58" s="34"/>
    </row>
    <row r="59" spans="2:17" s="24" customFormat="1" ht="20.100000000000001" customHeight="1" x14ac:dyDescent="0.2">
      <c r="B59" s="59" t="s">
        <v>139</v>
      </c>
      <c r="C59" s="60">
        <v>60</v>
      </c>
      <c r="D59" s="60">
        <v>7046</v>
      </c>
      <c r="E59" s="60">
        <v>64</v>
      </c>
      <c r="F59" s="61">
        <f t="shared" si="1"/>
        <v>8.6446767701326419E-4</v>
      </c>
      <c r="I59" s="33"/>
      <c r="J59" s="34"/>
      <c r="K59" s="34"/>
      <c r="L59" s="34"/>
      <c r="N59" s="33"/>
      <c r="O59" s="34"/>
      <c r="P59" s="34"/>
      <c r="Q59" s="34"/>
    </row>
    <row r="60" spans="2:17" s="24" customFormat="1" ht="20.100000000000001" customHeight="1" x14ac:dyDescent="0.2">
      <c r="B60" s="59" t="s">
        <v>140</v>
      </c>
      <c r="C60" s="60">
        <v>40</v>
      </c>
      <c r="D60" s="60">
        <v>3924</v>
      </c>
      <c r="E60" s="60">
        <v>55</v>
      </c>
      <c r="F60" s="61">
        <f t="shared" si="1"/>
        <v>7.4290190993327393E-4</v>
      </c>
      <c r="I60" s="33"/>
      <c r="J60" s="34"/>
      <c r="K60" s="34"/>
      <c r="L60" s="34"/>
      <c r="N60" s="33"/>
      <c r="O60" s="34"/>
      <c r="P60" s="34"/>
      <c r="Q60" s="34"/>
    </row>
    <row r="61" spans="2:17" s="24" customFormat="1" ht="20.100000000000001" customHeight="1" x14ac:dyDescent="0.2">
      <c r="B61" s="59" t="s">
        <v>141</v>
      </c>
      <c r="C61" s="60">
        <v>40</v>
      </c>
      <c r="D61" s="60">
        <v>3820</v>
      </c>
      <c r="E61" s="60">
        <v>53</v>
      </c>
      <c r="F61" s="61">
        <f t="shared" si="1"/>
        <v>7.1588729502660938E-4</v>
      </c>
      <c r="I61" s="33"/>
      <c r="J61" s="34"/>
      <c r="K61" s="34"/>
      <c r="L61" s="34"/>
      <c r="N61" s="33"/>
      <c r="O61" s="34"/>
      <c r="P61" s="34"/>
      <c r="Q61" s="34"/>
    </row>
    <row r="62" spans="2:17" s="24" customFormat="1" ht="20.100000000000001" customHeight="1" x14ac:dyDescent="0.2">
      <c r="B62" s="59" t="s">
        <v>78</v>
      </c>
      <c r="C62" s="60">
        <v>40</v>
      </c>
      <c r="D62" s="60">
        <v>2520</v>
      </c>
      <c r="E62" s="60">
        <v>52</v>
      </c>
      <c r="F62" s="61">
        <f t="shared" si="1"/>
        <v>7.0237998757327711E-4</v>
      </c>
      <c r="I62" s="33"/>
      <c r="J62" s="34"/>
      <c r="K62" s="34"/>
      <c r="L62" s="34"/>
      <c r="N62" s="33"/>
      <c r="O62" s="34"/>
      <c r="P62" s="34"/>
      <c r="Q62" s="34"/>
    </row>
    <row r="63" spans="2:17" s="24" customFormat="1" ht="20.100000000000001" customHeight="1" x14ac:dyDescent="0.2">
      <c r="B63" s="59" t="s">
        <v>79</v>
      </c>
      <c r="C63" s="60">
        <v>40</v>
      </c>
      <c r="D63" s="60">
        <v>5120</v>
      </c>
      <c r="E63" s="60">
        <v>49</v>
      </c>
      <c r="F63" s="61">
        <f t="shared" si="1"/>
        <v>6.6185806521328039E-4</v>
      </c>
      <c r="I63" s="33"/>
      <c r="J63" s="34"/>
      <c r="K63" s="34"/>
      <c r="L63" s="34"/>
      <c r="N63" s="33"/>
      <c r="O63" s="34"/>
      <c r="P63" s="34"/>
      <c r="Q63" s="34"/>
    </row>
    <row r="64" spans="2:17" s="24" customFormat="1" ht="20.100000000000001" customHeight="1" x14ac:dyDescent="0.2">
      <c r="B64" s="59" t="s">
        <v>142</v>
      </c>
      <c r="C64" s="60">
        <v>40</v>
      </c>
      <c r="D64" s="60">
        <v>4560</v>
      </c>
      <c r="E64" s="60">
        <v>41</v>
      </c>
      <c r="F64" s="61">
        <f t="shared" si="1"/>
        <v>5.5379960558662241E-4</v>
      </c>
      <c r="I64" s="33"/>
      <c r="J64" s="34"/>
      <c r="K64" s="34"/>
      <c r="L64" s="34"/>
      <c r="N64" s="33"/>
      <c r="O64" s="34"/>
      <c r="P64" s="34"/>
      <c r="Q64" s="34"/>
    </row>
    <row r="65" spans="2:17" s="24" customFormat="1" ht="20.100000000000001" customHeight="1" x14ac:dyDescent="0.2">
      <c r="B65" s="59" t="s">
        <v>143</v>
      </c>
      <c r="C65" s="60">
        <v>40</v>
      </c>
      <c r="D65" s="60">
        <v>4776</v>
      </c>
      <c r="E65" s="60">
        <v>41</v>
      </c>
      <c r="F65" s="61">
        <f t="shared" si="1"/>
        <v>5.5379960558662241E-4</v>
      </c>
      <c r="I65" s="33"/>
      <c r="J65" s="34"/>
      <c r="K65" s="34"/>
      <c r="L65" s="34"/>
      <c r="N65" s="33"/>
      <c r="O65" s="34"/>
      <c r="P65" s="34"/>
      <c r="Q65" s="34"/>
    </row>
    <row r="66" spans="2:17" s="24" customFormat="1" ht="20.100000000000001" customHeight="1" x14ac:dyDescent="0.2">
      <c r="B66" s="59" t="s">
        <v>81</v>
      </c>
      <c r="C66" s="60">
        <v>40</v>
      </c>
      <c r="D66" s="60">
        <v>4560</v>
      </c>
      <c r="E66" s="60">
        <v>41</v>
      </c>
      <c r="F66" s="61">
        <f t="shared" si="1"/>
        <v>5.5379960558662241E-4</v>
      </c>
      <c r="I66" s="33"/>
      <c r="J66" s="34"/>
      <c r="K66" s="34"/>
      <c r="L66" s="34"/>
      <c r="N66" s="33"/>
      <c r="O66" s="34"/>
      <c r="P66" s="34"/>
      <c r="Q66" s="34"/>
    </row>
    <row r="67" spans="2:17" s="24" customFormat="1" ht="20.100000000000001" customHeight="1" x14ac:dyDescent="0.2">
      <c r="B67" s="59" t="s">
        <v>144</v>
      </c>
      <c r="C67" s="60">
        <v>40</v>
      </c>
      <c r="D67" s="60">
        <v>4080</v>
      </c>
      <c r="E67" s="60">
        <v>37</v>
      </c>
      <c r="F67" s="61">
        <f t="shared" si="1"/>
        <v>4.9977037577329331E-4</v>
      </c>
      <c r="I67" s="33"/>
      <c r="J67" s="34"/>
      <c r="K67" s="34"/>
      <c r="L67" s="34"/>
      <c r="N67" s="33"/>
      <c r="O67" s="34"/>
      <c r="P67" s="34"/>
      <c r="Q67" s="34"/>
    </row>
    <row r="68" spans="2:17" s="24" customFormat="1" ht="20.100000000000001" customHeight="1" x14ac:dyDescent="0.2">
      <c r="B68" s="59" t="s">
        <v>145</v>
      </c>
      <c r="C68" s="60">
        <v>40</v>
      </c>
      <c r="D68" s="60">
        <v>4080</v>
      </c>
      <c r="E68" s="60">
        <v>37</v>
      </c>
      <c r="F68" s="61">
        <f t="shared" si="1"/>
        <v>4.9977037577329331E-4</v>
      </c>
      <c r="I68" s="33"/>
      <c r="J68" s="34"/>
      <c r="K68" s="34"/>
      <c r="L68" s="34"/>
      <c r="N68" s="33"/>
      <c r="O68" s="34"/>
      <c r="P68" s="34"/>
      <c r="Q68" s="34"/>
    </row>
    <row r="69" spans="2:17" s="24" customFormat="1" ht="20.100000000000001" customHeight="1" x14ac:dyDescent="0.2">
      <c r="B69" s="59" t="s">
        <v>77</v>
      </c>
      <c r="C69" s="60">
        <v>20</v>
      </c>
      <c r="D69" s="60">
        <v>1902</v>
      </c>
      <c r="E69" s="60">
        <v>27</v>
      </c>
      <c r="F69" s="61">
        <f t="shared" si="1"/>
        <v>3.6469730123997083E-4</v>
      </c>
      <c r="I69" s="33"/>
      <c r="J69" s="34"/>
      <c r="K69" s="34"/>
      <c r="L69" s="34"/>
      <c r="N69" s="33"/>
      <c r="O69" s="34"/>
      <c r="P69" s="34"/>
      <c r="Q69" s="34"/>
    </row>
    <row r="70" spans="2:17" s="24" customFormat="1" ht="20.100000000000001" customHeight="1" x14ac:dyDescent="0.2">
      <c r="B70" s="59" t="s">
        <v>146</v>
      </c>
      <c r="C70" s="60">
        <v>20</v>
      </c>
      <c r="D70" s="60">
        <v>1950</v>
      </c>
      <c r="E70" s="60">
        <v>27</v>
      </c>
      <c r="F70" s="61">
        <f t="shared" si="1"/>
        <v>3.6469730123997083E-4</v>
      </c>
      <c r="I70" s="33"/>
      <c r="J70" s="34"/>
      <c r="K70" s="34"/>
      <c r="L70" s="34"/>
      <c r="N70" s="33"/>
      <c r="O70" s="34"/>
      <c r="P70" s="34"/>
      <c r="Q70" s="34"/>
    </row>
    <row r="71" spans="2:17" s="24" customFormat="1" ht="20.100000000000001" customHeight="1" x14ac:dyDescent="0.2">
      <c r="B71" s="59" t="s">
        <v>147</v>
      </c>
      <c r="C71" s="60">
        <v>21</v>
      </c>
      <c r="D71" s="60">
        <v>1176</v>
      </c>
      <c r="E71" s="60">
        <v>24</v>
      </c>
      <c r="F71" s="61">
        <f t="shared" si="1"/>
        <v>3.2417537887997406E-4</v>
      </c>
      <c r="I71" s="33"/>
      <c r="J71" s="34"/>
      <c r="K71" s="34"/>
      <c r="L71" s="34"/>
      <c r="N71" s="33"/>
      <c r="O71" s="34"/>
      <c r="P71" s="34"/>
      <c r="Q71" s="34"/>
    </row>
    <row r="72" spans="2:17" s="24" customFormat="1" ht="20.100000000000001" customHeight="1" x14ac:dyDescent="0.2">
      <c r="B72" s="59" t="s">
        <v>148</v>
      </c>
      <c r="C72" s="60">
        <v>20</v>
      </c>
      <c r="D72" s="60">
        <v>2400</v>
      </c>
      <c r="E72" s="60">
        <v>22</v>
      </c>
      <c r="F72" s="61">
        <f t="shared" si="1"/>
        <v>2.9716076397330956E-4</v>
      </c>
      <c r="I72" s="33"/>
      <c r="J72" s="34"/>
      <c r="K72" s="34"/>
      <c r="L72" s="34"/>
      <c r="N72" s="33"/>
      <c r="O72" s="34"/>
      <c r="P72" s="34"/>
      <c r="Q72" s="34"/>
    </row>
    <row r="73" spans="2:17" s="24" customFormat="1" ht="20.100000000000001" customHeight="1" x14ac:dyDescent="0.2">
      <c r="B73" s="59" t="s">
        <v>149</v>
      </c>
      <c r="C73" s="60">
        <v>20</v>
      </c>
      <c r="D73" s="60">
        <v>2160</v>
      </c>
      <c r="E73" s="60">
        <v>22</v>
      </c>
      <c r="F73" s="61">
        <f t="shared" si="1"/>
        <v>2.9716076397330956E-4</v>
      </c>
      <c r="I73" s="33"/>
      <c r="J73" s="34"/>
      <c r="K73" s="34"/>
      <c r="L73" s="34"/>
      <c r="N73" s="33"/>
      <c r="O73" s="34"/>
      <c r="P73" s="34"/>
      <c r="Q73" s="34"/>
    </row>
    <row r="74" spans="2:17" s="24" customFormat="1" ht="20.100000000000001" customHeight="1" x14ac:dyDescent="0.2">
      <c r="B74" s="59" t="s">
        <v>150</v>
      </c>
      <c r="C74" s="60">
        <v>22</v>
      </c>
      <c r="D74" s="60">
        <v>1876</v>
      </c>
      <c r="E74" s="60">
        <v>22</v>
      </c>
      <c r="F74" s="61">
        <f t="shared" si="1"/>
        <v>2.9716076397330956E-4</v>
      </c>
      <c r="I74" s="33"/>
      <c r="J74" s="34"/>
      <c r="K74" s="34"/>
      <c r="L74" s="34"/>
      <c r="N74" s="33"/>
      <c r="O74" s="34"/>
      <c r="P74" s="34"/>
      <c r="Q74" s="34"/>
    </row>
    <row r="75" spans="2:17" s="24" customFormat="1" ht="20.100000000000001" customHeight="1" x14ac:dyDescent="0.2">
      <c r="B75" s="59" t="s">
        <v>151</v>
      </c>
      <c r="C75" s="60">
        <v>20</v>
      </c>
      <c r="D75" s="60">
        <v>2280</v>
      </c>
      <c r="E75" s="60">
        <v>21</v>
      </c>
      <c r="F75" s="61">
        <f t="shared" si="1"/>
        <v>2.8365345651997729E-4</v>
      </c>
      <c r="I75" s="33"/>
      <c r="J75" s="34"/>
      <c r="K75" s="34"/>
      <c r="L75" s="34"/>
      <c r="N75" s="33"/>
      <c r="O75" s="34"/>
      <c r="P75" s="34"/>
      <c r="Q75" s="34"/>
    </row>
    <row r="76" spans="2:17" s="24" customFormat="1" ht="20.100000000000001" customHeight="1" x14ac:dyDescent="0.2">
      <c r="B76" s="59" t="s">
        <v>152</v>
      </c>
      <c r="C76" s="60">
        <v>20</v>
      </c>
      <c r="D76" s="60">
        <v>2184</v>
      </c>
      <c r="E76" s="60">
        <v>20</v>
      </c>
      <c r="F76" s="61">
        <f t="shared" si="1"/>
        <v>2.7014614906664507E-4</v>
      </c>
      <c r="I76" s="33"/>
      <c r="J76" s="34"/>
      <c r="K76" s="34"/>
      <c r="L76" s="34"/>
      <c r="N76" s="33"/>
      <c r="O76" s="34"/>
      <c r="P76" s="34"/>
      <c r="Q76" s="34"/>
    </row>
    <row r="77" spans="2:17" ht="20.100000000000001" customHeight="1" x14ac:dyDescent="0.2">
      <c r="B77" s="59" t="s">
        <v>153</v>
      </c>
      <c r="C77" s="60">
        <v>20</v>
      </c>
      <c r="D77" s="60">
        <v>2160</v>
      </c>
      <c r="E77" s="60">
        <v>19</v>
      </c>
      <c r="F77" s="61">
        <f t="shared" si="0"/>
        <v>2.5663884161331279E-4</v>
      </c>
    </row>
    <row r="78" spans="2:17" ht="20.100000000000001" customHeight="1" x14ac:dyDescent="0.2">
      <c r="B78" s="75" t="s">
        <v>19</v>
      </c>
      <c r="C78" s="76">
        <f>SUBTOTAL(109,Tabla3[PALLETS])</f>
        <v>62358</v>
      </c>
      <c r="D78" s="76">
        <f>SUM(D14:D77)</f>
        <v>4380423</v>
      </c>
      <c r="E78" s="76">
        <f>SUM(E14:E77)</f>
        <v>74034</v>
      </c>
      <c r="F78" s="82">
        <f>SUBTOTAL(109,F14:F77)</f>
        <v>1.0000000000000004</v>
      </c>
    </row>
  </sheetData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29:F34 F14:F27" evalError="1"/>
  </ignoredErrors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Q47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89" t="s">
        <v>27</v>
      </c>
      <c r="C10" s="89"/>
      <c r="D10" s="89"/>
      <c r="E10" s="89"/>
      <c r="F10" s="89"/>
      <c r="G10" s="32"/>
      <c r="H10" s="32"/>
    </row>
    <row r="11" spans="2:17" x14ac:dyDescent="0.2">
      <c r="B11" s="2"/>
      <c r="C11" s="2"/>
      <c r="D11" s="91" t="str">
        <f>Principal!C13</f>
        <v>datos al 31/03/2025</v>
      </c>
      <c r="E11" s="91"/>
      <c r="F11" s="91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ht="20.100000000000001" customHeight="1" x14ac:dyDescent="0.2">
      <c r="B14" s="59" t="s">
        <v>44</v>
      </c>
      <c r="C14" s="60">
        <v>7276</v>
      </c>
      <c r="D14" s="60">
        <v>592583</v>
      </c>
      <c r="E14" s="60">
        <v>7504</v>
      </c>
      <c r="F14" s="61">
        <f t="shared" ref="F14:F46" si="0">+E14/$E$47</f>
        <v>0.1357133814406887</v>
      </c>
      <c r="I14" s="7"/>
      <c r="J14" s="8"/>
      <c r="K14" s="8"/>
      <c r="L14" s="8"/>
      <c r="N14" s="7"/>
      <c r="O14" s="8"/>
      <c r="P14" s="8"/>
      <c r="Q14" s="8"/>
    </row>
    <row r="15" spans="2:17" ht="20.100000000000001" customHeight="1" x14ac:dyDescent="0.2">
      <c r="B15" s="59" t="s">
        <v>43</v>
      </c>
      <c r="C15" s="60">
        <v>5873</v>
      </c>
      <c r="D15" s="60">
        <v>472476</v>
      </c>
      <c r="E15" s="60">
        <v>6838</v>
      </c>
      <c r="F15" s="61">
        <f t="shared" si="0"/>
        <v>0.12366845712838877</v>
      </c>
      <c r="I15" s="7"/>
      <c r="J15" s="8"/>
      <c r="K15" s="8"/>
      <c r="L15" s="8"/>
      <c r="N15" s="7"/>
      <c r="O15" s="8"/>
      <c r="P15" s="8"/>
      <c r="Q15" s="8"/>
    </row>
    <row r="16" spans="2:17" ht="20.100000000000001" customHeight="1" x14ac:dyDescent="0.2">
      <c r="B16" s="59" t="s">
        <v>45</v>
      </c>
      <c r="C16" s="60">
        <v>5287</v>
      </c>
      <c r="D16" s="60">
        <v>438709</v>
      </c>
      <c r="E16" s="60">
        <v>5751</v>
      </c>
      <c r="F16" s="61">
        <f t="shared" si="0"/>
        <v>0.10400954912918453</v>
      </c>
      <c r="I16" s="7"/>
      <c r="J16" s="8"/>
      <c r="K16" s="8"/>
      <c r="L16" s="8"/>
      <c r="N16" s="7"/>
      <c r="O16" s="8"/>
      <c r="P16" s="8"/>
      <c r="Q16" s="8"/>
    </row>
    <row r="17" spans="2:17" ht="20.100000000000001" customHeight="1" x14ac:dyDescent="0.2">
      <c r="B17" s="59" t="s">
        <v>47</v>
      </c>
      <c r="C17" s="60">
        <v>3452</v>
      </c>
      <c r="D17" s="60">
        <v>267608</v>
      </c>
      <c r="E17" s="60">
        <v>4122</v>
      </c>
      <c r="F17" s="61">
        <f t="shared" si="0"/>
        <v>7.4548315338288748E-2</v>
      </c>
      <c r="I17" s="7"/>
      <c r="J17" s="8"/>
      <c r="K17" s="8"/>
      <c r="L17" s="8"/>
      <c r="N17" s="7"/>
      <c r="O17" s="8"/>
      <c r="P17" s="8"/>
      <c r="Q17" s="8"/>
    </row>
    <row r="18" spans="2:17" ht="20.100000000000001" customHeight="1" x14ac:dyDescent="0.2">
      <c r="B18" s="59" t="s">
        <v>46</v>
      </c>
      <c r="C18" s="60">
        <v>2959</v>
      </c>
      <c r="D18" s="60">
        <v>261558</v>
      </c>
      <c r="E18" s="60">
        <v>3574</v>
      </c>
      <c r="F18" s="61">
        <f t="shared" si="0"/>
        <v>6.4637476714954872E-2</v>
      </c>
      <c r="I18" s="7"/>
      <c r="J18" s="8"/>
      <c r="K18" s="8"/>
      <c r="L18" s="8"/>
      <c r="N18" s="7"/>
      <c r="O18" s="8"/>
      <c r="P18" s="8"/>
      <c r="Q18" s="8"/>
    </row>
    <row r="19" spans="2:17" ht="20.100000000000001" customHeight="1" x14ac:dyDescent="0.2">
      <c r="B19" s="59" t="s">
        <v>49</v>
      </c>
      <c r="C19" s="60">
        <v>2859</v>
      </c>
      <c r="D19" s="60">
        <v>199212</v>
      </c>
      <c r="E19" s="60">
        <v>3361</v>
      </c>
      <c r="F19" s="61">
        <f t="shared" si="0"/>
        <v>6.0785271191651745E-2</v>
      </c>
      <c r="I19" s="7"/>
      <c r="J19" s="8"/>
      <c r="K19" s="8"/>
      <c r="L19" s="8"/>
      <c r="N19" s="7"/>
      <c r="O19" s="8"/>
      <c r="P19" s="8"/>
      <c r="Q19" s="8"/>
    </row>
    <row r="20" spans="2:17" ht="20.100000000000001" customHeight="1" x14ac:dyDescent="0.2">
      <c r="B20" s="59" t="s">
        <v>51</v>
      </c>
      <c r="C20" s="60">
        <v>2652</v>
      </c>
      <c r="D20" s="60">
        <v>230489</v>
      </c>
      <c r="E20" s="60">
        <v>2863</v>
      </c>
      <c r="F20" s="61">
        <f t="shared" si="0"/>
        <v>5.1778706165337383E-2</v>
      </c>
      <c r="I20" s="7"/>
      <c r="J20" s="8"/>
      <c r="K20" s="8"/>
      <c r="L20" s="8"/>
      <c r="N20" s="7"/>
      <c r="O20" s="8"/>
      <c r="P20" s="8"/>
      <c r="Q20" s="8"/>
    </row>
    <row r="21" spans="2:17" ht="20.100000000000001" customHeight="1" x14ac:dyDescent="0.2">
      <c r="B21" s="59" t="s">
        <v>50</v>
      </c>
      <c r="C21" s="60">
        <v>2458</v>
      </c>
      <c r="D21" s="60">
        <v>222091</v>
      </c>
      <c r="E21" s="60">
        <v>2799</v>
      </c>
      <c r="F21" s="61">
        <f t="shared" si="0"/>
        <v>5.0621235961152408E-2</v>
      </c>
      <c r="I21" s="7"/>
      <c r="J21" s="8"/>
      <c r="K21" s="8"/>
      <c r="L21" s="8"/>
      <c r="N21" s="7"/>
      <c r="O21" s="8"/>
      <c r="P21" s="8"/>
      <c r="Q21" s="8"/>
    </row>
    <row r="22" spans="2:17" ht="20.100000000000001" customHeight="1" x14ac:dyDescent="0.2">
      <c r="B22" s="59" t="s">
        <v>53</v>
      </c>
      <c r="C22" s="60">
        <v>1980</v>
      </c>
      <c r="D22" s="60">
        <v>134240</v>
      </c>
      <c r="E22" s="60">
        <v>2406</v>
      </c>
      <c r="F22" s="61">
        <f t="shared" si="0"/>
        <v>4.3513645488579021E-2</v>
      </c>
      <c r="I22" s="7"/>
      <c r="J22" s="8"/>
      <c r="K22" s="8"/>
      <c r="L22" s="8"/>
      <c r="N22" s="7"/>
      <c r="O22" s="8"/>
      <c r="P22" s="8"/>
      <c r="Q22" s="8"/>
    </row>
    <row r="23" spans="2:17" ht="20.100000000000001" customHeight="1" x14ac:dyDescent="0.2">
      <c r="B23" s="59" t="s">
        <v>48</v>
      </c>
      <c r="C23" s="60">
        <v>1953</v>
      </c>
      <c r="D23" s="60">
        <v>178745</v>
      </c>
      <c r="E23" s="60">
        <v>2292</v>
      </c>
      <c r="F23" s="61">
        <f t="shared" si="0"/>
        <v>4.1451901687374532E-2</v>
      </c>
      <c r="I23" s="7"/>
      <c r="J23" s="8"/>
      <c r="K23" s="8"/>
      <c r="L23" s="8"/>
      <c r="N23" s="7"/>
      <c r="O23" s="8"/>
      <c r="P23" s="8"/>
      <c r="Q23" s="8"/>
    </row>
    <row r="24" spans="2:17" ht="20.100000000000001" customHeight="1" x14ac:dyDescent="0.2">
      <c r="B24" s="59" t="s">
        <v>58</v>
      </c>
      <c r="C24" s="60">
        <v>1660</v>
      </c>
      <c r="D24" s="60">
        <v>162240</v>
      </c>
      <c r="E24" s="60">
        <v>2005</v>
      </c>
      <c r="F24" s="61">
        <f t="shared" si="0"/>
        <v>3.6261371240482523E-2</v>
      </c>
      <c r="I24" s="7"/>
      <c r="J24" s="8"/>
      <c r="K24" s="8"/>
      <c r="L24" s="8"/>
      <c r="N24" s="7"/>
      <c r="O24" s="8"/>
      <c r="P24" s="8"/>
      <c r="Q24" s="8"/>
    </row>
    <row r="25" spans="2:17" ht="20.100000000000001" customHeight="1" x14ac:dyDescent="0.2">
      <c r="B25" s="59" t="s">
        <v>52</v>
      </c>
      <c r="C25" s="60">
        <v>1600</v>
      </c>
      <c r="D25" s="60">
        <v>111635</v>
      </c>
      <c r="E25" s="60">
        <v>1899</v>
      </c>
      <c r="F25" s="61">
        <f t="shared" si="0"/>
        <v>3.4344311214801151E-2</v>
      </c>
      <c r="I25" s="7"/>
      <c r="J25" s="8"/>
      <c r="K25" s="8"/>
      <c r="L25" s="8"/>
      <c r="N25" s="7"/>
      <c r="O25" s="8"/>
      <c r="P25" s="8"/>
      <c r="Q25" s="8"/>
    </row>
    <row r="26" spans="2:17" ht="20.100000000000001" customHeight="1" x14ac:dyDescent="0.2">
      <c r="B26" s="59" t="s">
        <v>57</v>
      </c>
      <c r="C26" s="60">
        <v>1320</v>
      </c>
      <c r="D26" s="60">
        <v>96574</v>
      </c>
      <c r="E26" s="60">
        <v>1633</v>
      </c>
      <c r="F26" s="61">
        <f t="shared" si="0"/>
        <v>2.9533575678657335E-2</v>
      </c>
      <c r="I26" s="7"/>
      <c r="J26" s="8"/>
      <c r="K26" s="8"/>
      <c r="L26" s="8"/>
      <c r="N26" s="7"/>
      <c r="O26" s="8"/>
      <c r="P26" s="8"/>
      <c r="Q26" s="8"/>
    </row>
    <row r="27" spans="2:17" ht="20.100000000000001" customHeight="1" x14ac:dyDescent="0.2">
      <c r="B27" s="59" t="s">
        <v>56</v>
      </c>
      <c r="C27" s="60">
        <v>1352</v>
      </c>
      <c r="D27" s="60">
        <v>120952</v>
      </c>
      <c r="E27" s="60">
        <v>1462</v>
      </c>
      <c r="F27" s="61">
        <f t="shared" si="0"/>
        <v>2.6440959976850597E-2</v>
      </c>
      <c r="I27" s="7"/>
      <c r="J27" s="8"/>
      <c r="K27" s="8"/>
      <c r="L27" s="8"/>
      <c r="N27" s="7"/>
      <c r="O27" s="8"/>
      <c r="P27" s="8"/>
      <c r="Q27" s="8"/>
    </row>
    <row r="28" spans="2:17" ht="20.100000000000001" customHeight="1" x14ac:dyDescent="0.2">
      <c r="B28" s="59" t="s">
        <v>55</v>
      </c>
      <c r="C28" s="60">
        <v>1181</v>
      </c>
      <c r="D28" s="60">
        <v>86509</v>
      </c>
      <c r="E28" s="60">
        <v>1455</v>
      </c>
      <c r="F28" s="61">
        <f t="shared" si="0"/>
        <v>2.6314361673267863E-2</v>
      </c>
      <c r="I28" s="7"/>
      <c r="J28" s="8"/>
      <c r="K28" s="8"/>
      <c r="L28" s="8"/>
      <c r="N28" s="7"/>
      <c r="O28" s="8"/>
      <c r="P28" s="8"/>
      <c r="Q28" s="8"/>
    </row>
    <row r="29" spans="2:17" ht="20.100000000000001" customHeight="1" x14ac:dyDescent="0.2">
      <c r="B29" s="59" t="s">
        <v>60</v>
      </c>
      <c r="C29" s="60">
        <v>1033</v>
      </c>
      <c r="D29" s="60">
        <v>72765</v>
      </c>
      <c r="E29" s="60">
        <v>1215</v>
      </c>
      <c r="F29" s="61">
        <f t="shared" si="0"/>
        <v>2.1973848407574197E-2</v>
      </c>
      <c r="I29" s="7"/>
      <c r="J29" s="8"/>
      <c r="K29" s="8"/>
      <c r="L29" s="8"/>
      <c r="N29" s="7"/>
      <c r="O29" s="8"/>
      <c r="P29" s="8"/>
      <c r="Q29" s="8"/>
    </row>
    <row r="30" spans="2:17" ht="20.100000000000001" customHeight="1" x14ac:dyDescent="0.2">
      <c r="B30" s="59" t="s">
        <v>54</v>
      </c>
      <c r="C30" s="60">
        <v>911</v>
      </c>
      <c r="D30" s="60">
        <v>45523</v>
      </c>
      <c r="E30" s="60">
        <v>1121</v>
      </c>
      <c r="F30" s="61">
        <f t="shared" si="0"/>
        <v>2.0273814045177509E-2</v>
      </c>
      <c r="I30" s="7"/>
      <c r="J30" s="8"/>
      <c r="K30" s="8"/>
      <c r="L30" s="8"/>
      <c r="N30" s="7"/>
      <c r="O30" s="8"/>
      <c r="P30" s="8"/>
      <c r="Q30" s="8"/>
    </row>
    <row r="31" spans="2:17" ht="20.100000000000001" customHeight="1" x14ac:dyDescent="0.2">
      <c r="B31" s="59" t="s">
        <v>59</v>
      </c>
      <c r="C31" s="60">
        <v>617</v>
      </c>
      <c r="D31" s="60">
        <v>47385</v>
      </c>
      <c r="E31" s="60">
        <v>713</v>
      </c>
      <c r="F31" s="61">
        <f t="shared" si="0"/>
        <v>1.2894941493498274E-2</v>
      </c>
      <c r="I31" s="7"/>
      <c r="J31" s="8"/>
      <c r="K31" s="8"/>
      <c r="L31" s="8"/>
      <c r="N31" s="7"/>
      <c r="O31" s="8"/>
      <c r="P31" s="8"/>
      <c r="Q31" s="8"/>
    </row>
    <row r="32" spans="2:17" ht="20.100000000000001" customHeight="1" x14ac:dyDescent="0.2">
      <c r="B32" s="59" t="s">
        <v>61</v>
      </c>
      <c r="C32" s="60">
        <v>577</v>
      </c>
      <c r="D32" s="60">
        <v>50869</v>
      </c>
      <c r="E32" s="60">
        <v>648</v>
      </c>
      <c r="F32" s="61">
        <f t="shared" si="0"/>
        <v>1.1719385817372904E-2</v>
      </c>
      <c r="I32" s="7"/>
      <c r="J32" s="8"/>
      <c r="K32" s="8"/>
      <c r="L32" s="8"/>
      <c r="N32" s="7"/>
      <c r="O32" s="8"/>
      <c r="P32" s="8"/>
      <c r="Q32" s="8"/>
    </row>
    <row r="33" spans="2:17" ht="20.100000000000001" customHeight="1" x14ac:dyDescent="0.2">
      <c r="B33" s="59" t="s">
        <v>72</v>
      </c>
      <c r="C33" s="60">
        <v>289</v>
      </c>
      <c r="D33" s="60">
        <v>27705</v>
      </c>
      <c r="E33" s="60">
        <v>340</v>
      </c>
      <c r="F33" s="61">
        <f t="shared" si="0"/>
        <v>6.1490604597326968E-3</v>
      </c>
      <c r="I33" s="7"/>
      <c r="J33" s="8"/>
      <c r="K33" s="8"/>
      <c r="L33" s="8"/>
      <c r="N33" s="7"/>
      <c r="O33" s="8"/>
      <c r="P33" s="8"/>
      <c r="Q33" s="8"/>
    </row>
    <row r="34" spans="2:17" ht="20.100000000000001" customHeight="1" x14ac:dyDescent="0.2">
      <c r="B34" s="59" t="s">
        <v>71</v>
      </c>
      <c r="C34" s="60">
        <v>210</v>
      </c>
      <c r="D34" s="60">
        <v>16716</v>
      </c>
      <c r="E34" s="60">
        <v>253</v>
      </c>
      <c r="F34" s="61">
        <f t="shared" si="0"/>
        <v>4.5756244009187421E-3</v>
      </c>
      <c r="I34" s="7"/>
      <c r="J34" s="8"/>
      <c r="K34" s="8"/>
      <c r="L34" s="8"/>
      <c r="N34" s="7"/>
      <c r="O34" s="8"/>
      <c r="P34" s="8"/>
      <c r="Q34" s="8"/>
    </row>
    <row r="35" spans="2:17" ht="20.100000000000001" customHeight="1" x14ac:dyDescent="0.2">
      <c r="B35" s="59" t="s">
        <v>67</v>
      </c>
      <c r="C35" s="60">
        <v>180</v>
      </c>
      <c r="D35" s="60">
        <v>11970</v>
      </c>
      <c r="E35" s="60">
        <v>195</v>
      </c>
      <c r="F35" s="61">
        <f t="shared" si="0"/>
        <v>3.5266670283761055E-3</v>
      </c>
      <c r="I35" s="7"/>
      <c r="J35" s="8"/>
      <c r="K35" s="8"/>
      <c r="L35" s="8"/>
      <c r="N35" s="7"/>
      <c r="O35" s="8"/>
      <c r="P35" s="8"/>
      <c r="Q35" s="8"/>
    </row>
    <row r="36" spans="2:17" ht="20.100000000000001" customHeight="1" x14ac:dyDescent="0.2">
      <c r="B36" s="59" t="s">
        <v>70</v>
      </c>
      <c r="C36" s="60">
        <v>132</v>
      </c>
      <c r="D36" s="60">
        <v>7392</v>
      </c>
      <c r="E36" s="60">
        <v>152</v>
      </c>
      <c r="F36" s="61">
        <f t="shared" si="0"/>
        <v>2.748991734939323E-3</v>
      </c>
      <c r="I36" s="7"/>
      <c r="J36" s="8"/>
      <c r="K36" s="8"/>
      <c r="L36" s="8"/>
      <c r="N36" s="7"/>
      <c r="O36" s="8"/>
      <c r="P36" s="8"/>
      <c r="Q36" s="8"/>
    </row>
    <row r="37" spans="2:17" ht="20.100000000000001" customHeight="1" x14ac:dyDescent="0.2">
      <c r="B37" s="59" t="s">
        <v>62</v>
      </c>
      <c r="C37" s="60">
        <v>142</v>
      </c>
      <c r="D37" s="60">
        <v>13916</v>
      </c>
      <c r="E37" s="60">
        <v>142</v>
      </c>
      <c r="F37" s="61">
        <f t="shared" si="0"/>
        <v>2.5681370155354205E-3</v>
      </c>
      <c r="I37" s="7"/>
      <c r="J37" s="8"/>
      <c r="K37" s="8"/>
      <c r="L37" s="8"/>
      <c r="N37" s="7"/>
      <c r="O37" s="8"/>
      <c r="P37" s="8"/>
      <c r="Q37" s="8"/>
    </row>
    <row r="38" spans="2:17" ht="20.100000000000001" customHeight="1" x14ac:dyDescent="0.2">
      <c r="B38" s="59" t="s">
        <v>68</v>
      </c>
      <c r="C38" s="60">
        <v>106</v>
      </c>
      <c r="D38" s="60">
        <v>10388</v>
      </c>
      <c r="E38" s="60">
        <v>106</v>
      </c>
      <c r="F38" s="61">
        <f t="shared" si="0"/>
        <v>1.9170600256813702E-3</v>
      </c>
      <c r="I38" s="7"/>
      <c r="J38" s="8"/>
      <c r="K38" s="8"/>
      <c r="L38" s="8"/>
      <c r="N38" s="7"/>
      <c r="O38" s="8"/>
      <c r="P38" s="8"/>
      <c r="Q38" s="8"/>
    </row>
    <row r="39" spans="2:17" ht="20.100000000000001" customHeight="1" x14ac:dyDescent="0.2">
      <c r="B39" s="59" t="s">
        <v>136</v>
      </c>
      <c r="C39" s="60">
        <v>99</v>
      </c>
      <c r="D39" s="60">
        <v>9009</v>
      </c>
      <c r="E39" s="60">
        <v>92</v>
      </c>
      <c r="F39" s="61">
        <f t="shared" si="0"/>
        <v>1.6638634185159062E-3</v>
      </c>
      <c r="I39" s="7"/>
      <c r="J39" s="8"/>
      <c r="K39" s="8"/>
      <c r="L39" s="8"/>
      <c r="N39" s="7"/>
      <c r="O39" s="8"/>
      <c r="P39" s="8"/>
      <c r="Q39" s="8"/>
    </row>
    <row r="40" spans="2:17" ht="20.100000000000001" customHeight="1" x14ac:dyDescent="0.2">
      <c r="B40" s="59" t="s">
        <v>63</v>
      </c>
      <c r="C40" s="60">
        <v>72</v>
      </c>
      <c r="D40" s="60">
        <v>4032</v>
      </c>
      <c r="E40" s="60">
        <v>83</v>
      </c>
      <c r="F40" s="61">
        <f t="shared" si="0"/>
        <v>1.5010941710523935E-3</v>
      </c>
      <c r="I40" s="7"/>
      <c r="J40" s="8"/>
      <c r="K40" s="8"/>
      <c r="L40" s="8"/>
      <c r="N40" s="7"/>
      <c r="O40" s="8"/>
      <c r="P40" s="8"/>
      <c r="Q40" s="8"/>
    </row>
    <row r="41" spans="2:17" ht="20.100000000000001" customHeight="1" x14ac:dyDescent="0.2">
      <c r="B41" s="59" t="s">
        <v>66</v>
      </c>
      <c r="C41" s="60">
        <v>66</v>
      </c>
      <c r="D41" s="60">
        <v>3696</v>
      </c>
      <c r="E41" s="60">
        <v>76</v>
      </c>
      <c r="F41" s="61">
        <f t="shared" si="0"/>
        <v>1.3744958674696615E-3</v>
      </c>
      <c r="I41" s="7"/>
      <c r="J41" s="8"/>
      <c r="K41" s="8"/>
      <c r="L41" s="8"/>
      <c r="N41" s="7"/>
      <c r="O41" s="8"/>
      <c r="P41" s="8"/>
      <c r="Q41" s="8"/>
    </row>
    <row r="42" spans="2:17" ht="20.100000000000001" customHeight="1" x14ac:dyDescent="0.2">
      <c r="B42" s="59" t="s">
        <v>135</v>
      </c>
      <c r="C42" s="60">
        <v>61</v>
      </c>
      <c r="D42" s="60">
        <v>3736</v>
      </c>
      <c r="E42" s="60">
        <v>71</v>
      </c>
      <c r="F42" s="61">
        <f t="shared" si="0"/>
        <v>1.2840685077677102E-3</v>
      </c>
      <c r="I42" s="7"/>
      <c r="J42" s="8"/>
      <c r="K42" s="8"/>
      <c r="L42" s="8"/>
      <c r="N42" s="7"/>
      <c r="O42" s="8"/>
      <c r="P42" s="8"/>
      <c r="Q42" s="8"/>
    </row>
    <row r="43" spans="2:17" ht="20.100000000000001" customHeight="1" x14ac:dyDescent="0.2">
      <c r="B43" s="59" t="s">
        <v>78</v>
      </c>
      <c r="C43" s="60">
        <v>40</v>
      </c>
      <c r="D43" s="60">
        <v>2520</v>
      </c>
      <c r="E43" s="60">
        <v>52</v>
      </c>
      <c r="F43" s="61">
        <f t="shared" si="0"/>
        <v>9.4044454090029485E-4</v>
      </c>
      <c r="I43" s="7"/>
      <c r="J43" s="8"/>
      <c r="K43" s="8"/>
      <c r="L43" s="8"/>
      <c r="N43" s="7"/>
      <c r="O43" s="8"/>
      <c r="P43" s="8"/>
      <c r="Q43" s="8"/>
    </row>
    <row r="44" spans="2:17" ht="20.100000000000001" customHeight="1" x14ac:dyDescent="0.2">
      <c r="B44" s="59" t="s">
        <v>76</v>
      </c>
      <c r="C44" s="60">
        <v>20</v>
      </c>
      <c r="D44" s="60">
        <v>2400</v>
      </c>
      <c r="E44" s="60">
        <v>24</v>
      </c>
      <c r="F44" s="61">
        <f t="shared" si="0"/>
        <v>4.3405132656936684E-4</v>
      </c>
      <c r="I44" s="7"/>
      <c r="J44" s="8"/>
      <c r="K44" s="8"/>
      <c r="L44" s="8"/>
      <c r="N44" s="7"/>
      <c r="O44" s="8"/>
      <c r="P44" s="8"/>
      <c r="Q44" s="8"/>
    </row>
    <row r="45" spans="2:17" ht="20.100000000000001" customHeight="1" x14ac:dyDescent="0.2">
      <c r="B45" s="59" t="s">
        <v>147</v>
      </c>
      <c r="C45" s="60">
        <v>21</v>
      </c>
      <c r="D45" s="60">
        <v>1176</v>
      </c>
      <c r="E45" s="60">
        <v>24</v>
      </c>
      <c r="F45" s="61">
        <f t="shared" si="0"/>
        <v>4.3405132656936684E-4</v>
      </c>
      <c r="I45" s="7"/>
      <c r="J45" s="8"/>
      <c r="K45" s="8"/>
      <c r="L45" s="8"/>
      <c r="N45" s="7"/>
      <c r="O45" s="8"/>
      <c r="P45" s="8"/>
      <c r="Q45" s="8"/>
    </row>
    <row r="46" spans="2:17" ht="20.100000000000001" customHeight="1" x14ac:dyDescent="0.2">
      <c r="B46" s="59" t="s">
        <v>150</v>
      </c>
      <c r="C46" s="60">
        <v>22</v>
      </c>
      <c r="D46" s="60">
        <v>1876</v>
      </c>
      <c r="E46" s="60">
        <v>22</v>
      </c>
      <c r="F46" s="61">
        <f t="shared" si="0"/>
        <v>3.9788038268858626E-4</v>
      </c>
      <c r="I46" s="7"/>
      <c r="J46" s="8"/>
      <c r="K46" s="8"/>
      <c r="L46" s="8"/>
      <c r="N46" s="7"/>
      <c r="O46" s="8"/>
      <c r="P46" s="8"/>
      <c r="Q46" s="8"/>
    </row>
    <row r="47" spans="2:17" ht="20.100000000000001" customHeight="1" x14ac:dyDescent="0.2">
      <c r="B47" s="75" t="s">
        <v>19</v>
      </c>
      <c r="C47" s="83">
        <f>SUM(C14:C46)</f>
        <v>48460</v>
      </c>
      <c r="D47" s="83">
        <f>SUM(D14:D46)</f>
        <v>3908695</v>
      </c>
      <c r="E47" s="83">
        <f>SUM(E14:E46)</f>
        <v>55293</v>
      </c>
      <c r="F47" s="82">
        <f>SUM(F14:F46)</f>
        <v>1</v>
      </c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14:F46" evalError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B9:S77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2.75" x14ac:dyDescent="0.2"/>
  <cols>
    <col min="1" max="1" width="4.7109375" style="1" customWidth="1"/>
    <col min="2" max="2" width="16.28515625" style="1" customWidth="1"/>
    <col min="3" max="3" width="10.28515625" style="1" customWidth="1"/>
    <col min="4" max="4" width="11.7109375" style="1" customWidth="1"/>
    <col min="5" max="5" width="10.28515625" style="1" customWidth="1"/>
    <col min="6" max="6" width="10.140625" style="1" customWidth="1"/>
    <col min="7" max="7" width="12.85546875" style="1" customWidth="1"/>
    <col min="8" max="8" width="9.85546875" style="1" customWidth="1"/>
    <col min="9" max="9" width="11.140625" style="1" customWidth="1"/>
    <col min="10" max="16384" width="11.42578125" style="1"/>
  </cols>
  <sheetData>
    <row r="9" spans="2:19" ht="20.100000000000001" customHeight="1" x14ac:dyDescent="0.2">
      <c r="B9" s="93" t="s">
        <v>28</v>
      </c>
      <c r="C9" s="93"/>
      <c r="D9" s="93"/>
      <c r="E9" s="93"/>
      <c r="F9" s="93"/>
      <c r="G9" s="93"/>
      <c r="H9" s="93"/>
      <c r="I9" s="93"/>
      <c r="J9" s="11"/>
    </row>
    <row r="10" spans="2:19" x14ac:dyDescent="0.2">
      <c r="B10" s="9"/>
      <c r="C10" s="9"/>
      <c r="D10" s="9"/>
      <c r="E10" s="9"/>
      <c r="F10" s="94" t="str">
        <f>+CONCATENATE(MID(Principal!C13,1,14)," de ambas temporadas")</f>
        <v>datos al 31/03 de ambas temporadas</v>
      </c>
      <c r="G10" s="94"/>
      <c r="H10" s="94"/>
      <c r="I10" s="94"/>
      <c r="J10" s="11"/>
    </row>
    <row r="11" spans="2:19" x14ac:dyDescent="0.2">
      <c r="B11" s="9"/>
      <c r="C11" s="9"/>
      <c r="D11" s="9"/>
      <c r="E11" s="9"/>
      <c r="F11" s="35"/>
      <c r="G11" s="35"/>
      <c r="H11" s="35"/>
      <c r="I11" s="35"/>
      <c r="J11" s="11"/>
    </row>
    <row r="12" spans="2:19" ht="16.5" customHeight="1" x14ac:dyDescent="0.2">
      <c r="B12" s="38"/>
      <c r="C12" s="39"/>
      <c r="D12" s="39"/>
      <c r="E12" s="40">
        <v>2024</v>
      </c>
      <c r="F12" s="38"/>
      <c r="G12" s="41"/>
      <c r="H12" s="41"/>
      <c r="I12" s="62">
        <v>2025</v>
      </c>
      <c r="J12" s="11"/>
    </row>
    <row r="13" spans="2:19" ht="16.5" customHeight="1" x14ac:dyDescent="0.2">
      <c r="B13" s="42" t="s">
        <v>15</v>
      </c>
      <c r="C13" s="63" t="s">
        <v>20</v>
      </c>
      <c r="D13" s="63" t="s">
        <v>21</v>
      </c>
      <c r="E13" s="64" t="s">
        <v>22</v>
      </c>
      <c r="F13" s="65" t="s">
        <v>9</v>
      </c>
      <c r="G13" s="64" t="s">
        <v>10</v>
      </c>
      <c r="H13" s="64" t="s">
        <v>11</v>
      </c>
      <c r="I13" s="64" t="s">
        <v>23</v>
      </c>
      <c r="J13" s="12"/>
      <c r="L13" s="13"/>
      <c r="M13" s="3"/>
      <c r="N13" s="3"/>
      <c r="O13" s="13"/>
      <c r="P13" s="13"/>
      <c r="Q13" s="13"/>
      <c r="R13" s="13"/>
      <c r="S13" s="14"/>
    </row>
    <row r="14" spans="2:19" ht="20.100000000000001" customHeight="1" x14ac:dyDescent="0.2">
      <c r="B14" s="66" t="s">
        <v>155</v>
      </c>
      <c r="C14" s="67">
        <v>0</v>
      </c>
      <c r="D14" s="67">
        <v>2173</v>
      </c>
      <c r="E14" s="67">
        <v>27</v>
      </c>
      <c r="F14" s="68">
        <v>0</v>
      </c>
      <c r="G14" s="69">
        <v>0</v>
      </c>
      <c r="H14" s="69">
        <v>0</v>
      </c>
      <c r="I14" s="70">
        <f t="shared" ref="I14" si="0">(+H14-E14)/E14</f>
        <v>-1</v>
      </c>
      <c r="J14" s="12"/>
      <c r="L14" s="13"/>
      <c r="M14" s="3"/>
      <c r="N14" s="3"/>
      <c r="O14" s="13"/>
      <c r="P14" s="13"/>
      <c r="Q14" s="13"/>
      <c r="R14" s="13"/>
      <c r="S14" s="14"/>
    </row>
    <row r="15" spans="2:19" ht="20.100000000000001" customHeight="1" x14ac:dyDescent="0.2">
      <c r="B15" s="66" t="s">
        <v>82</v>
      </c>
      <c r="C15" s="67">
        <v>40</v>
      </c>
      <c r="D15" s="67">
        <v>2374</v>
      </c>
      <c r="E15" s="67">
        <v>37</v>
      </c>
      <c r="F15" s="68">
        <v>0</v>
      </c>
      <c r="G15" s="69">
        <v>0</v>
      </c>
      <c r="H15" s="69">
        <v>0</v>
      </c>
      <c r="I15" s="70">
        <f>(+H15-E15)/E15</f>
        <v>-1</v>
      </c>
      <c r="J15" s="12"/>
      <c r="L15" s="13"/>
      <c r="M15" s="3"/>
      <c r="N15" s="3"/>
      <c r="O15" s="13"/>
      <c r="P15" s="13"/>
      <c r="Q15" s="13"/>
      <c r="R15" s="13"/>
      <c r="S15" s="14"/>
    </row>
    <row r="16" spans="2:19" ht="20.100000000000001" customHeight="1" x14ac:dyDescent="0.2">
      <c r="B16" s="66" t="s">
        <v>156</v>
      </c>
      <c r="C16" s="67">
        <v>99</v>
      </c>
      <c r="D16" s="67">
        <v>99</v>
      </c>
      <c r="E16" s="67">
        <v>134</v>
      </c>
      <c r="F16" s="68">
        <v>0</v>
      </c>
      <c r="G16" s="69">
        <v>0</v>
      </c>
      <c r="H16" s="69">
        <v>0</v>
      </c>
      <c r="I16" s="70">
        <f>(+H16-E16)/E16</f>
        <v>-1</v>
      </c>
      <c r="J16" s="12"/>
      <c r="L16" s="13"/>
      <c r="M16" s="3"/>
      <c r="N16" s="3"/>
      <c r="O16" s="13"/>
      <c r="P16" s="13"/>
      <c r="Q16" s="13"/>
      <c r="R16" s="13"/>
      <c r="S16" s="14"/>
    </row>
    <row r="17" spans="2:19" ht="20.100000000000001" customHeight="1" x14ac:dyDescent="0.2">
      <c r="B17" s="66" t="s">
        <v>85</v>
      </c>
      <c r="C17" s="67">
        <v>509</v>
      </c>
      <c r="D17" s="67">
        <v>61781</v>
      </c>
      <c r="E17" s="67">
        <v>560</v>
      </c>
      <c r="F17" s="68">
        <v>580</v>
      </c>
      <c r="G17" s="69">
        <v>69581</v>
      </c>
      <c r="H17" s="69">
        <v>664</v>
      </c>
      <c r="I17" s="70">
        <f t="shared" ref="I17:I32" si="1">(+H17-E17)/E17</f>
        <v>0.18571428571428572</v>
      </c>
      <c r="J17" s="12"/>
      <c r="L17" s="13"/>
      <c r="M17" s="3"/>
      <c r="N17" s="3"/>
      <c r="O17" s="13"/>
      <c r="P17" s="13"/>
      <c r="Q17" s="13"/>
      <c r="R17" s="13"/>
      <c r="S17" s="14"/>
    </row>
    <row r="18" spans="2:19" ht="20.100000000000001" customHeight="1" x14ac:dyDescent="0.2">
      <c r="B18" s="66" t="s">
        <v>157</v>
      </c>
      <c r="C18" s="67">
        <v>0</v>
      </c>
      <c r="D18" s="67">
        <v>0</v>
      </c>
      <c r="E18" s="67">
        <v>0</v>
      </c>
      <c r="F18" s="68">
        <v>80</v>
      </c>
      <c r="G18" s="69">
        <v>80</v>
      </c>
      <c r="H18" s="69">
        <v>97</v>
      </c>
      <c r="I18" s="71" t="s">
        <v>37</v>
      </c>
      <c r="J18" s="12"/>
      <c r="L18" s="13"/>
      <c r="M18" s="3"/>
      <c r="N18" s="3"/>
      <c r="O18" s="13"/>
      <c r="P18" s="13"/>
      <c r="Q18" s="13"/>
      <c r="R18" s="13"/>
      <c r="S18" s="14"/>
    </row>
    <row r="19" spans="2:19" ht="20.100000000000001" customHeight="1" x14ac:dyDescent="0.2">
      <c r="B19" s="66" t="s">
        <v>120</v>
      </c>
      <c r="C19" s="67">
        <v>0</v>
      </c>
      <c r="D19" s="67">
        <v>0</v>
      </c>
      <c r="E19" s="67">
        <v>0</v>
      </c>
      <c r="F19" s="68">
        <v>601</v>
      </c>
      <c r="G19" s="69">
        <v>601</v>
      </c>
      <c r="H19" s="69">
        <v>970</v>
      </c>
      <c r="I19" s="71" t="s">
        <v>37</v>
      </c>
      <c r="J19" s="12"/>
      <c r="L19" s="13"/>
      <c r="M19" s="3"/>
      <c r="N19" s="3"/>
      <c r="O19" s="13"/>
      <c r="P19" s="13"/>
      <c r="Q19" s="13"/>
      <c r="R19" s="13"/>
      <c r="S19" s="14"/>
    </row>
    <row r="20" spans="2:19" ht="20.100000000000001" customHeight="1" x14ac:dyDescent="0.2">
      <c r="B20" s="66" t="s">
        <v>121</v>
      </c>
      <c r="C20" s="67">
        <v>0</v>
      </c>
      <c r="D20" s="67">
        <v>0</v>
      </c>
      <c r="E20" s="67">
        <v>0</v>
      </c>
      <c r="F20" s="68">
        <v>809</v>
      </c>
      <c r="G20" s="69">
        <v>817</v>
      </c>
      <c r="H20" s="69">
        <v>1308</v>
      </c>
      <c r="I20" s="71" t="s">
        <v>37</v>
      </c>
      <c r="J20" s="12"/>
      <c r="L20" s="13"/>
      <c r="M20" s="3"/>
      <c r="N20" s="3"/>
      <c r="O20" s="13"/>
      <c r="P20" s="13"/>
      <c r="Q20" s="13"/>
      <c r="R20" s="13"/>
      <c r="S20" s="14"/>
    </row>
    <row r="21" spans="2:19" ht="20.100000000000001" customHeight="1" x14ac:dyDescent="0.2">
      <c r="B21" s="66" t="s">
        <v>158</v>
      </c>
      <c r="C21" s="67">
        <v>0</v>
      </c>
      <c r="D21" s="67">
        <v>0</v>
      </c>
      <c r="E21" s="67">
        <v>0</v>
      </c>
      <c r="F21" s="68">
        <v>20</v>
      </c>
      <c r="G21" s="69">
        <v>2400</v>
      </c>
      <c r="H21" s="69">
        <v>24</v>
      </c>
      <c r="I21" s="71" t="s">
        <v>37</v>
      </c>
      <c r="J21" s="12"/>
      <c r="L21" s="13"/>
      <c r="M21" s="3"/>
      <c r="N21" s="3"/>
      <c r="O21" s="13"/>
      <c r="P21" s="13"/>
      <c r="Q21" s="13"/>
      <c r="R21" s="13"/>
      <c r="S21" s="14"/>
    </row>
    <row r="22" spans="2:19" ht="20.100000000000001" customHeight="1" x14ac:dyDescent="0.2">
      <c r="B22" s="66" t="s">
        <v>86</v>
      </c>
      <c r="C22" s="67">
        <v>500</v>
      </c>
      <c r="D22" s="67">
        <v>57518</v>
      </c>
      <c r="E22" s="67">
        <v>805</v>
      </c>
      <c r="F22" s="68">
        <v>320</v>
      </c>
      <c r="G22" s="69">
        <v>30784</v>
      </c>
      <c r="H22" s="69">
        <v>431</v>
      </c>
      <c r="I22" s="70">
        <f t="shared" si="1"/>
        <v>-0.46459627329192549</v>
      </c>
      <c r="J22" s="15"/>
      <c r="L22" s="16"/>
      <c r="M22" s="17"/>
      <c r="N22" s="17"/>
      <c r="O22" s="4"/>
      <c r="P22" s="4"/>
      <c r="Q22" s="4"/>
      <c r="R22" s="4"/>
      <c r="S22" s="4"/>
    </row>
    <row r="23" spans="2:19" ht="20.100000000000001" customHeight="1" x14ac:dyDescent="0.2">
      <c r="B23" s="66" t="s">
        <v>159</v>
      </c>
      <c r="C23" s="67">
        <v>300</v>
      </c>
      <c r="D23" s="67">
        <v>18936</v>
      </c>
      <c r="E23" s="67">
        <v>360</v>
      </c>
      <c r="F23" s="68">
        <v>0</v>
      </c>
      <c r="G23" s="69">
        <v>0</v>
      </c>
      <c r="H23" s="69">
        <v>0</v>
      </c>
      <c r="I23" s="70">
        <f t="shared" si="1"/>
        <v>-1</v>
      </c>
      <c r="J23" s="15"/>
      <c r="L23" s="16"/>
      <c r="M23" s="17"/>
      <c r="N23" s="17"/>
      <c r="O23" s="4"/>
      <c r="P23" s="4"/>
      <c r="Q23" s="4"/>
      <c r="R23" s="4"/>
      <c r="S23" s="4"/>
    </row>
    <row r="24" spans="2:19" ht="20.100000000000001" customHeight="1" x14ac:dyDescent="0.2">
      <c r="B24" s="66" t="s">
        <v>87</v>
      </c>
      <c r="C24" s="67">
        <v>1959</v>
      </c>
      <c r="D24" s="67">
        <v>108910</v>
      </c>
      <c r="E24" s="67">
        <v>2062</v>
      </c>
      <c r="F24" s="68">
        <v>2843</v>
      </c>
      <c r="G24" s="69">
        <v>160797</v>
      </c>
      <c r="H24" s="69">
        <v>2992</v>
      </c>
      <c r="I24" s="70">
        <f t="shared" si="1"/>
        <v>0.45101842870999032</v>
      </c>
      <c r="J24" s="15"/>
      <c r="L24" s="16"/>
      <c r="M24" s="17"/>
      <c r="N24" s="17"/>
      <c r="O24" s="4"/>
      <c r="P24" s="4"/>
      <c r="Q24" s="4"/>
      <c r="R24" s="4"/>
      <c r="S24" s="4"/>
    </row>
    <row r="25" spans="2:19" ht="20.100000000000001" customHeight="1" x14ac:dyDescent="0.2">
      <c r="B25" s="66" t="s">
        <v>88</v>
      </c>
      <c r="C25" s="67">
        <v>212</v>
      </c>
      <c r="D25" s="67">
        <v>25141</v>
      </c>
      <c r="E25" s="67">
        <v>231</v>
      </c>
      <c r="F25" s="68">
        <v>373</v>
      </c>
      <c r="G25" s="69">
        <v>46029</v>
      </c>
      <c r="H25" s="69">
        <v>432</v>
      </c>
      <c r="I25" s="70">
        <f t="shared" si="1"/>
        <v>0.87012987012987009</v>
      </c>
      <c r="J25" s="15"/>
      <c r="L25" s="16"/>
      <c r="M25" s="17"/>
      <c r="N25" s="17"/>
      <c r="O25" s="4"/>
      <c r="P25" s="4"/>
      <c r="Q25" s="4"/>
      <c r="R25" s="4"/>
      <c r="S25" s="4"/>
    </row>
    <row r="26" spans="2:19" ht="20.100000000000001" customHeight="1" x14ac:dyDescent="0.2">
      <c r="B26" s="66" t="s">
        <v>89</v>
      </c>
      <c r="C26" s="67">
        <v>64857</v>
      </c>
      <c r="D26" s="67">
        <v>5126970</v>
      </c>
      <c r="E26" s="67">
        <v>77239</v>
      </c>
      <c r="F26" s="68">
        <v>45617</v>
      </c>
      <c r="G26" s="69">
        <v>3747898</v>
      </c>
      <c r="H26" s="69">
        <v>52302</v>
      </c>
      <c r="I26" s="70">
        <f t="shared" si="1"/>
        <v>-0.32285503437382668</v>
      </c>
      <c r="J26" s="15"/>
      <c r="L26" s="16"/>
      <c r="M26" s="17"/>
      <c r="N26" s="17"/>
      <c r="O26" s="4"/>
      <c r="P26" s="4"/>
      <c r="Q26" s="4"/>
      <c r="R26" s="4"/>
      <c r="S26" s="4"/>
    </row>
    <row r="27" spans="2:19" ht="20.100000000000001" customHeight="1" x14ac:dyDescent="0.2">
      <c r="B27" s="66" t="s">
        <v>83</v>
      </c>
      <c r="C27" s="67">
        <v>0</v>
      </c>
      <c r="D27" s="67">
        <v>16129</v>
      </c>
      <c r="E27" s="67">
        <v>198</v>
      </c>
      <c r="F27" s="68">
        <v>0</v>
      </c>
      <c r="G27" s="69">
        <v>0</v>
      </c>
      <c r="H27" s="69">
        <v>0</v>
      </c>
      <c r="I27" s="70">
        <f t="shared" si="1"/>
        <v>-1</v>
      </c>
      <c r="J27" s="15"/>
      <c r="L27" s="16"/>
      <c r="M27" s="17"/>
      <c r="N27" s="17"/>
      <c r="O27" s="4"/>
      <c r="P27" s="4"/>
      <c r="Q27" s="4"/>
      <c r="R27" s="4"/>
      <c r="S27" s="4"/>
    </row>
    <row r="28" spans="2:19" ht="20.100000000000001" customHeight="1" x14ac:dyDescent="0.2">
      <c r="B28" s="66" t="s">
        <v>90</v>
      </c>
      <c r="C28" s="67">
        <v>597</v>
      </c>
      <c r="D28" s="67">
        <v>597</v>
      </c>
      <c r="E28" s="67">
        <v>761</v>
      </c>
      <c r="F28" s="68">
        <v>5478</v>
      </c>
      <c r="G28" s="69">
        <v>7530</v>
      </c>
      <c r="H28" s="69">
        <v>6984</v>
      </c>
      <c r="I28" s="70">
        <f t="shared" si="1"/>
        <v>8.1773981603153754</v>
      </c>
      <c r="J28" s="15"/>
      <c r="L28" s="16"/>
      <c r="M28" s="17"/>
      <c r="N28" s="17"/>
      <c r="O28" s="4"/>
      <c r="P28" s="4"/>
      <c r="Q28" s="4"/>
      <c r="R28" s="4"/>
      <c r="S28" s="4"/>
    </row>
    <row r="29" spans="2:19" ht="20.100000000000001" customHeight="1" x14ac:dyDescent="0.2">
      <c r="B29" s="66" t="s">
        <v>91</v>
      </c>
      <c r="C29" s="67">
        <v>896</v>
      </c>
      <c r="D29" s="67">
        <v>53760</v>
      </c>
      <c r="E29" s="67">
        <v>1349</v>
      </c>
      <c r="F29" s="68">
        <v>3676</v>
      </c>
      <c r="G29" s="69">
        <v>220560</v>
      </c>
      <c r="H29" s="69">
        <v>5536</v>
      </c>
      <c r="I29" s="70">
        <f t="shared" si="1"/>
        <v>3.1037805782060786</v>
      </c>
      <c r="J29" s="15"/>
      <c r="L29" s="16"/>
      <c r="M29" s="17"/>
      <c r="N29" s="17"/>
      <c r="O29" s="4"/>
      <c r="P29" s="4"/>
      <c r="Q29" s="4"/>
      <c r="R29" s="4"/>
      <c r="S29" s="4"/>
    </row>
    <row r="30" spans="2:19" ht="20.100000000000001" customHeight="1" x14ac:dyDescent="0.2">
      <c r="B30" s="66" t="s">
        <v>92</v>
      </c>
      <c r="C30" s="67">
        <v>252</v>
      </c>
      <c r="D30" s="67">
        <v>252</v>
      </c>
      <c r="E30" s="67">
        <v>367</v>
      </c>
      <c r="F30" s="68">
        <v>1092</v>
      </c>
      <c r="G30" s="69">
        <v>1092</v>
      </c>
      <c r="H30" s="69">
        <v>1414</v>
      </c>
      <c r="I30" s="70">
        <f t="shared" si="1"/>
        <v>2.8528610354223432</v>
      </c>
      <c r="J30" s="15"/>
      <c r="L30" s="16"/>
      <c r="M30" s="17"/>
      <c r="N30" s="17"/>
      <c r="O30" s="4"/>
      <c r="P30" s="4"/>
      <c r="Q30" s="4"/>
      <c r="R30" s="4"/>
      <c r="S30" s="4"/>
    </row>
    <row r="31" spans="2:19" ht="20.100000000000001" customHeight="1" x14ac:dyDescent="0.2">
      <c r="B31" s="66" t="s">
        <v>93</v>
      </c>
      <c r="C31" s="67">
        <v>680</v>
      </c>
      <c r="D31" s="67">
        <v>76356</v>
      </c>
      <c r="E31" s="67">
        <v>684</v>
      </c>
      <c r="F31" s="68">
        <v>809</v>
      </c>
      <c r="G31" s="69">
        <v>88194</v>
      </c>
      <c r="H31" s="69">
        <v>796</v>
      </c>
      <c r="I31" s="70">
        <f t="shared" si="1"/>
        <v>0.16374269005847952</v>
      </c>
      <c r="J31" s="15"/>
      <c r="L31" s="16"/>
      <c r="M31" s="17"/>
      <c r="N31" s="17"/>
      <c r="O31" s="4"/>
      <c r="P31" s="4"/>
      <c r="Q31" s="4"/>
      <c r="R31" s="4"/>
      <c r="S31" s="4"/>
    </row>
    <row r="32" spans="2:19" ht="20.100000000000001" customHeight="1" x14ac:dyDescent="0.2">
      <c r="B32" s="66" t="s">
        <v>160</v>
      </c>
      <c r="C32" s="67">
        <v>120</v>
      </c>
      <c r="D32" s="67">
        <v>8120</v>
      </c>
      <c r="E32" s="67">
        <v>125</v>
      </c>
      <c r="F32" s="68">
        <v>60</v>
      </c>
      <c r="G32" s="69">
        <v>4060</v>
      </c>
      <c r="H32" s="69">
        <v>82</v>
      </c>
      <c r="I32" s="70">
        <f t="shared" si="1"/>
        <v>-0.34399999999999997</v>
      </c>
      <c r="J32" s="15"/>
      <c r="L32" s="16"/>
      <c r="M32" s="17"/>
      <c r="N32" s="17"/>
      <c r="O32" s="4"/>
      <c r="P32" s="4"/>
      <c r="Q32" s="4"/>
      <c r="R32" s="4"/>
      <c r="S32" s="4"/>
    </row>
    <row r="33" spans="2:19" ht="20.100000000000001" customHeight="1" x14ac:dyDescent="0.2">
      <c r="B33" s="44" t="s">
        <v>19</v>
      </c>
      <c r="C33" s="45">
        <f t="shared" ref="C33:H33" si="2">SUM(C14:C32)</f>
        <v>71021</v>
      </c>
      <c r="D33" s="45">
        <f t="shared" si="2"/>
        <v>5559116</v>
      </c>
      <c r="E33" s="45">
        <f t="shared" si="2"/>
        <v>84939</v>
      </c>
      <c r="F33" s="46">
        <f t="shared" si="2"/>
        <v>62358</v>
      </c>
      <c r="G33" s="47">
        <f t="shared" si="2"/>
        <v>4380423</v>
      </c>
      <c r="H33" s="47">
        <f t="shared" si="2"/>
        <v>74032</v>
      </c>
      <c r="I33" s="80">
        <f>+(H33-E33)/E33</f>
        <v>-0.12840979997409907</v>
      </c>
      <c r="J33" s="19"/>
      <c r="L33" s="13"/>
      <c r="M33" s="20"/>
      <c r="N33" s="20"/>
      <c r="O33" s="20"/>
      <c r="P33" s="3"/>
      <c r="Q33" s="3"/>
      <c r="R33" s="3"/>
      <c r="S33" s="3"/>
    </row>
    <row r="34" spans="2:19" ht="16.5" customHeight="1" x14ac:dyDescent="0.2">
      <c r="B34" s="48"/>
      <c r="C34" s="49"/>
      <c r="D34" s="49"/>
      <c r="E34" s="49"/>
      <c r="F34" s="50"/>
      <c r="G34" s="92" t="s">
        <v>16</v>
      </c>
      <c r="H34" s="92"/>
      <c r="I34" s="51">
        <f>+(F33-C33)/C33</f>
        <v>-0.12197800650511821</v>
      </c>
      <c r="J34" s="19"/>
      <c r="L34" s="13"/>
      <c r="M34" s="20"/>
      <c r="N34" s="20"/>
      <c r="O34" s="20"/>
      <c r="P34" s="3"/>
      <c r="S34" s="18"/>
    </row>
    <row r="35" spans="2:19" ht="16.5" customHeight="1" x14ac:dyDescent="0.2">
      <c r="B35" s="48"/>
      <c r="C35" s="49"/>
      <c r="D35" s="49"/>
      <c r="E35" s="49"/>
      <c r="F35" s="50"/>
      <c r="G35" s="74"/>
      <c r="H35" s="74"/>
      <c r="I35" s="77"/>
      <c r="J35" s="19"/>
      <c r="L35" s="13"/>
      <c r="M35" s="20"/>
      <c r="N35" s="20"/>
      <c r="O35" s="20"/>
      <c r="P35" s="3"/>
      <c r="S35" s="18"/>
    </row>
    <row r="36" spans="2:19" ht="16.5" customHeight="1" x14ac:dyDescent="0.2">
      <c r="B36" s="38"/>
      <c r="C36" s="39"/>
      <c r="D36" s="39"/>
      <c r="E36" s="40">
        <v>2024</v>
      </c>
      <c r="F36" s="38"/>
      <c r="G36" s="41"/>
      <c r="H36" s="41"/>
      <c r="I36" s="62">
        <v>2025</v>
      </c>
      <c r="J36" s="11"/>
      <c r="L36" s="13"/>
      <c r="M36" s="13"/>
      <c r="N36" s="13"/>
      <c r="O36" s="13"/>
      <c r="P36" s="13"/>
      <c r="Q36" s="13"/>
      <c r="R36" s="13"/>
      <c r="S36" s="14"/>
    </row>
    <row r="37" spans="2:19" ht="16.5" customHeight="1" x14ac:dyDescent="0.2">
      <c r="B37" s="42" t="s">
        <v>17</v>
      </c>
      <c r="C37" s="63" t="s">
        <v>20</v>
      </c>
      <c r="D37" s="63" t="s">
        <v>21</v>
      </c>
      <c r="E37" s="64" t="s">
        <v>22</v>
      </c>
      <c r="F37" s="65" t="s">
        <v>9</v>
      </c>
      <c r="G37" s="64" t="s">
        <v>10</v>
      </c>
      <c r="H37" s="64" t="s">
        <v>11</v>
      </c>
      <c r="I37" s="64" t="s">
        <v>23</v>
      </c>
      <c r="J37" s="12"/>
      <c r="L37" s="13"/>
      <c r="M37" s="4"/>
      <c r="N37" s="4"/>
      <c r="O37" s="4"/>
      <c r="P37" s="4"/>
      <c r="Q37" s="4"/>
      <c r="R37" s="4"/>
      <c r="S37" s="4"/>
    </row>
    <row r="38" spans="2:19" ht="20.100000000000001" customHeight="1" x14ac:dyDescent="0.2">
      <c r="B38" s="66" t="s">
        <v>119</v>
      </c>
      <c r="C38" s="67">
        <v>20</v>
      </c>
      <c r="D38" s="67">
        <v>2400</v>
      </c>
      <c r="E38" s="67">
        <v>24</v>
      </c>
      <c r="F38" s="68">
        <v>0</v>
      </c>
      <c r="G38" s="69">
        <v>0</v>
      </c>
      <c r="H38" s="69">
        <v>0</v>
      </c>
      <c r="I38" s="70">
        <f>+(Tabla6[[#This Row],[TONELADAS]]-Tabla6[[#This Row],[TONS]])/Tabla6[[#This Row],[TONS]]</f>
        <v>-1</v>
      </c>
      <c r="J38" s="12"/>
      <c r="L38" s="13"/>
      <c r="M38" s="4"/>
      <c r="N38" s="4"/>
      <c r="O38" s="4"/>
      <c r="P38" s="4"/>
      <c r="Q38" s="4"/>
      <c r="R38" s="4"/>
      <c r="S38" s="4"/>
    </row>
    <row r="39" spans="2:19" ht="20.100000000000001" customHeight="1" x14ac:dyDescent="0.2">
      <c r="B39" s="66" t="s">
        <v>94</v>
      </c>
      <c r="C39" s="67">
        <v>673</v>
      </c>
      <c r="D39" s="67">
        <v>67859</v>
      </c>
      <c r="E39" s="67">
        <v>728</v>
      </c>
      <c r="F39" s="68">
        <v>607</v>
      </c>
      <c r="G39" s="69">
        <v>66966</v>
      </c>
      <c r="H39" s="69">
        <v>700</v>
      </c>
      <c r="I39" s="70">
        <f>+(Tabla6[[#This Row],[TONELADAS]]-Tabla6[[#This Row],[TONS]])/Tabla6[[#This Row],[TONS]]</f>
        <v>-3.8461538461538464E-2</v>
      </c>
      <c r="J39" s="12"/>
      <c r="L39" s="13"/>
      <c r="M39" s="4"/>
      <c r="N39" s="4"/>
      <c r="O39" s="4"/>
      <c r="P39" s="4"/>
      <c r="Q39" s="4"/>
      <c r="R39" s="4"/>
      <c r="S39" s="4"/>
    </row>
    <row r="40" spans="2:19" ht="20.100000000000001" customHeight="1" x14ac:dyDescent="0.2">
      <c r="B40" s="66" t="s">
        <v>161</v>
      </c>
      <c r="C40" s="67">
        <v>105</v>
      </c>
      <c r="D40" s="67">
        <v>6909</v>
      </c>
      <c r="E40" s="67">
        <v>112</v>
      </c>
      <c r="F40" s="68">
        <v>84</v>
      </c>
      <c r="G40" s="69">
        <v>7056</v>
      </c>
      <c r="H40" s="69">
        <v>93</v>
      </c>
      <c r="I40" s="70">
        <f>+(Tabla6[[#This Row],[TONELADAS]]-Tabla6[[#This Row],[TONS]])/Tabla6[[#This Row],[TONS]]</f>
        <v>-0.16964285714285715</v>
      </c>
      <c r="J40" s="12"/>
      <c r="L40" s="13"/>
      <c r="M40" s="4"/>
      <c r="N40" s="4"/>
      <c r="O40" s="4"/>
      <c r="P40" s="4"/>
      <c r="Q40" s="4"/>
      <c r="R40" s="4"/>
      <c r="S40" s="4"/>
    </row>
    <row r="41" spans="2:19" ht="20.100000000000001" customHeight="1" x14ac:dyDescent="0.2">
      <c r="B41" s="66" t="s">
        <v>95</v>
      </c>
      <c r="C41" s="67">
        <v>8230</v>
      </c>
      <c r="D41" s="67">
        <v>478515</v>
      </c>
      <c r="E41" s="67">
        <v>10460</v>
      </c>
      <c r="F41" s="68">
        <v>8792</v>
      </c>
      <c r="G41" s="69">
        <v>202032</v>
      </c>
      <c r="H41" s="69">
        <v>11957</v>
      </c>
      <c r="I41" s="70">
        <f>+(Tabla6[[#This Row],[TONELADAS]]-Tabla6[[#This Row],[TONS]])/Tabla6[[#This Row],[TONS]]</f>
        <v>0.14311663479923517</v>
      </c>
      <c r="J41" s="12"/>
      <c r="L41" s="13"/>
      <c r="M41" s="4"/>
      <c r="N41" s="4"/>
      <c r="O41" s="4"/>
      <c r="P41" s="4"/>
      <c r="Q41" s="4"/>
      <c r="R41" s="4"/>
      <c r="S41" s="4"/>
    </row>
    <row r="42" spans="2:19" ht="20.100000000000001" customHeight="1" x14ac:dyDescent="0.2">
      <c r="B42" s="66" t="s">
        <v>96</v>
      </c>
      <c r="C42" s="67">
        <v>1528</v>
      </c>
      <c r="D42" s="67">
        <v>94115</v>
      </c>
      <c r="E42" s="67">
        <v>1850</v>
      </c>
      <c r="F42" s="68">
        <v>489</v>
      </c>
      <c r="G42" s="69">
        <v>28825</v>
      </c>
      <c r="H42" s="69">
        <v>573</v>
      </c>
      <c r="I42" s="70">
        <f>+(Tabla6[[#This Row],[TONELADAS]]-Tabla6[[#This Row],[TONS]])/Tabla6[[#This Row],[TONS]]</f>
        <v>-0.69027027027027033</v>
      </c>
      <c r="J42" s="12"/>
      <c r="L42" s="13"/>
      <c r="M42" s="4"/>
      <c r="N42" s="4"/>
      <c r="O42" s="4"/>
      <c r="P42" s="4"/>
      <c r="Q42" s="4"/>
      <c r="R42" s="4"/>
      <c r="S42" s="4"/>
    </row>
    <row r="43" spans="2:19" ht="20.100000000000001" customHeight="1" x14ac:dyDescent="0.2">
      <c r="B43" s="66" t="s">
        <v>97</v>
      </c>
      <c r="C43" s="67">
        <v>102</v>
      </c>
      <c r="D43" s="67">
        <v>6120</v>
      </c>
      <c r="E43" s="67">
        <v>154</v>
      </c>
      <c r="F43" s="68">
        <v>72</v>
      </c>
      <c r="G43" s="69">
        <v>4320</v>
      </c>
      <c r="H43" s="69">
        <v>108</v>
      </c>
      <c r="I43" s="70">
        <f>+(Tabla6[[#This Row],[TONELADAS]]-Tabla6[[#This Row],[TONS]])/Tabla6[[#This Row],[TONS]]</f>
        <v>-0.29870129870129869</v>
      </c>
      <c r="J43" s="12"/>
      <c r="L43" s="13"/>
      <c r="M43" s="4"/>
      <c r="N43" s="4"/>
      <c r="O43" s="4"/>
      <c r="P43" s="4"/>
      <c r="Q43" s="4"/>
      <c r="R43" s="4"/>
      <c r="S43" s="4"/>
    </row>
    <row r="44" spans="2:19" ht="20.100000000000001" customHeight="1" x14ac:dyDescent="0.2">
      <c r="B44" s="66" t="s">
        <v>162</v>
      </c>
      <c r="C44" s="67">
        <v>17</v>
      </c>
      <c r="D44" s="67">
        <v>1020</v>
      </c>
      <c r="E44" s="67">
        <v>26</v>
      </c>
      <c r="F44" s="68">
        <v>144</v>
      </c>
      <c r="G44" s="69">
        <v>8640</v>
      </c>
      <c r="H44" s="69">
        <v>217</v>
      </c>
      <c r="I44" s="70">
        <f>+(Tabla6[[#This Row],[TONELADAS]]-Tabla6[[#This Row],[TONS]])/Tabla6[[#This Row],[TONS]]</f>
        <v>7.3461538461538458</v>
      </c>
      <c r="J44" s="12"/>
      <c r="L44" s="13"/>
      <c r="M44" s="4"/>
      <c r="N44" s="4"/>
      <c r="O44" s="4"/>
      <c r="P44" s="4"/>
      <c r="Q44" s="4"/>
      <c r="R44" s="4"/>
      <c r="S44" s="4"/>
    </row>
    <row r="45" spans="2:19" ht="20.100000000000001" customHeight="1" x14ac:dyDescent="0.2">
      <c r="B45" s="66" t="s">
        <v>98</v>
      </c>
      <c r="C45" s="67">
        <v>90</v>
      </c>
      <c r="D45" s="67">
        <v>90</v>
      </c>
      <c r="E45" s="67">
        <v>135</v>
      </c>
      <c r="F45" s="68">
        <v>264</v>
      </c>
      <c r="G45" s="69">
        <v>264</v>
      </c>
      <c r="H45" s="69">
        <v>336</v>
      </c>
      <c r="I45" s="70">
        <f>+(Tabla6[[#This Row],[TONELADAS]]-Tabla6[[#This Row],[TONS]])/Tabla6[[#This Row],[TONS]]</f>
        <v>1.4888888888888889</v>
      </c>
      <c r="J45" s="12"/>
      <c r="L45" s="13"/>
      <c r="M45" s="4"/>
      <c r="N45" s="4"/>
      <c r="O45" s="4"/>
      <c r="P45" s="4"/>
      <c r="Q45" s="4"/>
      <c r="R45" s="4"/>
      <c r="S45" s="4"/>
    </row>
    <row r="46" spans="2:19" ht="20.100000000000001" customHeight="1" x14ac:dyDescent="0.2">
      <c r="B46" s="66" t="s">
        <v>99</v>
      </c>
      <c r="C46" s="67">
        <v>21</v>
      </c>
      <c r="D46" s="67">
        <v>2205</v>
      </c>
      <c r="E46" s="67">
        <v>22</v>
      </c>
      <c r="F46" s="68">
        <v>63</v>
      </c>
      <c r="G46" s="69">
        <v>6615</v>
      </c>
      <c r="H46" s="69">
        <v>67</v>
      </c>
      <c r="I46" s="70">
        <f>+(Tabla6[[#This Row],[TONELADAS]]-Tabla6[[#This Row],[TONS]])/Tabla6[[#This Row],[TONS]]</f>
        <v>2.0454545454545454</v>
      </c>
      <c r="J46" s="12"/>
      <c r="L46" s="13"/>
      <c r="M46" s="4"/>
      <c r="N46" s="4"/>
      <c r="O46" s="4"/>
      <c r="P46" s="4"/>
      <c r="Q46" s="4"/>
      <c r="R46" s="4"/>
      <c r="S46" s="4"/>
    </row>
    <row r="47" spans="2:19" ht="20.100000000000001" customHeight="1" x14ac:dyDescent="0.2">
      <c r="B47" s="66" t="s">
        <v>100</v>
      </c>
      <c r="C47" s="67">
        <v>376</v>
      </c>
      <c r="D47" s="67">
        <v>40054</v>
      </c>
      <c r="E47" s="67">
        <v>411</v>
      </c>
      <c r="F47" s="68">
        <v>608</v>
      </c>
      <c r="G47" s="69">
        <v>46921</v>
      </c>
      <c r="H47" s="69">
        <v>643</v>
      </c>
      <c r="I47" s="70">
        <f>+(Tabla6[[#This Row],[TONELADAS]]-Tabla6[[#This Row],[TONS]])/Tabla6[[#This Row],[TONS]]</f>
        <v>0.56447688564476883</v>
      </c>
      <c r="J47" s="12"/>
      <c r="L47" s="13"/>
      <c r="M47" s="4"/>
      <c r="N47" s="4"/>
      <c r="O47" s="4"/>
      <c r="P47" s="4"/>
      <c r="Q47" s="4"/>
      <c r="R47" s="4"/>
      <c r="S47" s="4"/>
    </row>
    <row r="48" spans="2:19" ht="20.100000000000001" customHeight="1" x14ac:dyDescent="0.2">
      <c r="B48" s="66" t="s">
        <v>101</v>
      </c>
      <c r="C48" s="67">
        <v>532</v>
      </c>
      <c r="D48" s="67">
        <v>51073</v>
      </c>
      <c r="E48" s="67">
        <v>606</v>
      </c>
      <c r="F48" s="68">
        <v>487</v>
      </c>
      <c r="G48" s="69">
        <v>47047</v>
      </c>
      <c r="H48" s="69">
        <v>605</v>
      </c>
      <c r="I48" s="70">
        <f>+(Tabla6[[#This Row],[TONELADAS]]-Tabla6[[#This Row],[TONS]])/Tabla6[[#This Row],[TONS]]</f>
        <v>-1.6501650165016502E-3</v>
      </c>
      <c r="J48" s="12"/>
      <c r="L48" s="13"/>
      <c r="M48" s="4"/>
      <c r="N48" s="4"/>
      <c r="O48" s="4"/>
      <c r="P48" s="4"/>
      <c r="Q48" s="4"/>
      <c r="R48" s="4"/>
      <c r="S48" s="4"/>
    </row>
    <row r="49" spans="2:19" ht="20.100000000000001" customHeight="1" x14ac:dyDescent="0.2">
      <c r="B49" s="66" t="s">
        <v>163</v>
      </c>
      <c r="C49" s="67">
        <v>21</v>
      </c>
      <c r="D49" s="67">
        <v>1176</v>
      </c>
      <c r="E49" s="67">
        <v>22</v>
      </c>
      <c r="F49" s="68">
        <v>0</v>
      </c>
      <c r="G49" s="69">
        <v>0</v>
      </c>
      <c r="H49" s="69">
        <v>0</v>
      </c>
      <c r="I49" s="70">
        <f>+(Tabla6[[#This Row],[TONELADAS]]-Tabla6[[#This Row],[TONS]])/Tabla6[[#This Row],[TONS]]</f>
        <v>-1</v>
      </c>
      <c r="J49" s="12"/>
      <c r="L49" s="13"/>
      <c r="M49" s="4"/>
      <c r="N49" s="4"/>
      <c r="O49" s="4"/>
      <c r="P49" s="4"/>
      <c r="Q49" s="4"/>
      <c r="R49" s="4"/>
      <c r="S49" s="4"/>
    </row>
    <row r="50" spans="2:19" ht="20.100000000000001" customHeight="1" x14ac:dyDescent="0.2">
      <c r="B50" s="66" t="s">
        <v>102</v>
      </c>
      <c r="C50" s="67">
        <v>633</v>
      </c>
      <c r="D50" s="67">
        <v>42004</v>
      </c>
      <c r="E50" s="67">
        <v>821</v>
      </c>
      <c r="F50" s="68">
        <v>551</v>
      </c>
      <c r="G50" s="69">
        <v>37340</v>
      </c>
      <c r="H50" s="69">
        <v>702</v>
      </c>
      <c r="I50" s="70">
        <f>+(Tabla6[[#This Row],[TONELADAS]]-Tabla6[[#This Row],[TONS]])/Tabla6[[#This Row],[TONS]]</f>
        <v>-0.14494518879415347</v>
      </c>
      <c r="J50" s="12"/>
      <c r="L50" s="13"/>
      <c r="M50" s="4"/>
      <c r="N50" s="4"/>
      <c r="O50" s="4"/>
      <c r="P50" s="4"/>
      <c r="Q50" s="4"/>
      <c r="R50" s="4"/>
      <c r="S50" s="4"/>
    </row>
    <row r="51" spans="2:19" ht="20.100000000000001" customHeight="1" x14ac:dyDescent="0.2">
      <c r="B51" s="66" t="s">
        <v>164</v>
      </c>
      <c r="C51" s="67">
        <v>0</v>
      </c>
      <c r="D51" s="67">
        <v>0</v>
      </c>
      <c r="E51" s="67">
        <v>0</v>
      </c>
      <c r="F51" s="68">
        <v>176</v>
      </c>
      <c r="G51" s="69">
        <v>176</v>
      </c>
      <c r="H51" s="69">
        <v>224</v>
      </c>
      <c r="I51" s="71" t="s">
        <v>37</v>
      </c>
      <c r="J51" s="12"/>
      <c r="L51" s="13"/>
      <c r="M51" s="4"/>
      <c r="N51" s="4"/>
      <c r="O51" s="4"/>
      <c r="P51" s="4"/>
      <c r="Q51" s="4"/>
      <c r="R51" s="4"/>
      <c r="S51" s="4"/>
    </row>
    <row r="52" spans="2:19" ht="20.100000000000001" customHeight="1" x14ac:dyDescent="0.2">
      <c r="B52" s="66" t="s">
        <v>84</v>
      </c>
      <c r="C52" s="67">
        <v>909</v>
      </c>
      <c r="D52" s="67">
        <v>99895</v>
      </c>
      <c r="E52" s="67">
        <v>1057</v>
      </c>
      <c r="F52" s="68">
        <v>395</v>
      </c>
      <c r="G52" s="69">
        <v>43333</v>
      </c>
      <c r="H52" s="69">
        <v>451</v>
      </c>
      <c r="I52" s="70">
        <f>+(Tabla6[[#This Row],[TONELADAS]]-Tabla6[[#This Row],[TONS]])/Tabla6[[#This Row],[TONS]]</f>
        <v>-0.57332071901608328</v>
      </c>
      <c r="J52" s="12"/>
      <c r="L52" s="13"/>
      <c r="M52" s="4"/>
      <c r="N52" s="4"/>
      <c r="O52" s="4"/>
      <c r="P52" s="4"/>
      <c r="Q52" s="4"/>
      <c r="R52" s="4"/>
      <c r="S52" s="4"/>
    </row>
    <row r="53" spans="2:19" ht="20.100000000000001" customHeight="1" x14ac:dyDescent="0.2">
      <c r="B53" s="66" t="s">
        <v>103</v>
      </c>
      <c r="C53" s="67">
        <v>6789</v>
      </c>
      <c r="D53" s="67">
        <v>600517</v>
      </c>
      <c r="E53" s="67">
        <v>8254</v>
      </c>
      <c r="F53" s="68">
        <v>4084</v>
      </c>
      <c r="G53" s="69">
        <v>356110</v>
      </c>
      <c r="H53" s="69">
        <v>4738</v>
      </c>
      <c r="I53" s="70">
        <f>+(Tabla6[[#This Row],[TONELADAS]]-Tabla6[[#This Row],[TONS]])/Tabla6[[#This Row],[TONS]]</f>
        <v>-0.42597528471044344</v>
      </c>
      <c r="J53" s="12"/>
      <c r="L53" s="13"/>
      <c r="M53" s="4"/>
      <c r="N53" s="4"/>
      <c r="O53" s="4"/>
      <c r="P53" s="4"/>
      <c r="Q53" s="4"/>
      <c r="R53" s="4"/>
      <c r="S53" s="4"/>
    </row>
    <row r="54" spans="2:19" ht="20.100000000000001" customHeight="1" x14ac:dyDescent="0.2">
      <c r="B54" s="66" t="s">
        <v>104</v>
      </c>
      <c r="C54" s="67">
        <v>269</v>
      </c>
      <c r="D54" s="67">
        <v>18424</v>
      </c>
      <c r="E54" s="67">
        <v>291</v>
      </c>
      <c r="F54" s="68">
        <v>294</v>
      </c>
      <c r="G54" s="69">
        <v>16464</v>
      </c>
      <c r="H54" s="69">
        <v>313</v>
      </c>
      <c r="I54" s="70">
        <f>+(Tabla6[[#This Row],[TONELADAS]]-Tabla6[[#This Row],[TONS]])/Tabla6[[#This Row],[TONS]]</f>
        <v>7.560137457044673E-2</v>
      </c>
      <c r="J54" s="12"/>
      <c r="L54" s="13"/>
      <c r="M54" s="4"/>
      <c r="N54" s="4"/>
      <c r="O54" s="4"/>
      <c r="P54" s="4"/>
      <c r="Q54" s="4"/>
      <c r="R54" s="4"/>
      <c r="S54" s="4"/>
    </row>
    <row r="55" spans="2:19" ht="20.100000000000001" customHeight="1" x14ac:dyDescent="0.2">
      <c r="B55" s="66" t="s">
        <v>105</v>
      </c>
      <c r="C55" s="67">
        <v>1344</v>
      </c>
      <c r="D55" s="67">
        <v>90695</v>
      </c>
      <c r="E55" s="67">
        <v>1567</v>
      </c>
      <c r="F55" s="68">
        <v>702</v>
      </c>
      <c r="G55" s="69">
        <v>47383</v>
      </c>
      <c r="H55" s="69">
        <v>830</v>
      </c>
      <c r="I55" s="70">
        <f>+(Tabla6[[#This Row],[TONELADAS]]-Tabla6[[#This Row],[TONS]])/Tabla6[[#This Row],[TONS]]</f>
        <v>-0.47032546266751757</v>
      </c>
      <c r="J55" s="12"/>
      <c r="L55" s="13"/>
      <c r="M55" s="4"/>
      <c r="N55" s="4"/>
      <c r="O55" s="4"/>
      <c r="P55" s="4"/>
      <c r="Q55" s="4"/>
      <c r="R55" s="4"/>
      <c r="S55" s="4"/>
    </row>
    <row r="56" spans="2:19" ht="20.100000000000001" customHeight="1" x14ac:dyDescent="0.2">
      <c r="B56" s="66" t="s">
        <v>106</v>
      </c>
      <c r="C56" s="67">
        <v>21</v>
      </c>
      <c r="D56" s="67">
        <v>1575</v>
      </c>
      <c r="E56" s="67">
        <v>20</v>
      </c>
      <c r="F56" s="68">
        <v>105</v>
      </c>
      <c r="G56" s="69">
        <v>6678</v>
      </c>
      <c r="H56" s="69">
        <v>108</v>
      </c>
      <c r="I56" s="70">
        <f>+(Tabla6[[#This Row],[TONELADAS]]-Tabla6[[#This Row],[TONS]])/Tabla6[[#This Row],[TONS]]</f>
        <v>4.4000000000000004</v>
      </c>
      <c r="J56" s="12"/>
      <c r="L56" s="13"/>
      <c r="M56" s="4"/>
      <c r="N56" s="4"/>
      <c r="O56" s="4"/>
      <c r="P56" s="4"/>
      <c r="Q56" s="4"/>
      <c r="R56" s="4"/>
      <c r="S56" s="4"/>
    </row>
    <row r="57" spans="2:19" ht="20.100000000000001" customHeight="1" x14ac:dyDescent="0.2">
      <c r="B57" s="66" t="s">
        <v>107</v>
      </c>
      <c r="C57" s="67">
        <v>1678</v>
      </c>
      <c r="D57" s="67">
        <v>122019</v>
      </c>
      <c r="E57" s="67">
        <v>2067</v>
      </c>
      <c r="F57" s="68">
        <v>1467</v>
      </c>
      <c r="G57" s="69">
        <v>94892</v>
      </c>
      <c r="H57" s="69">
        <v>1836</v>
      </c>
      <c r="I57" s="70">
        <f>+(Tabla6[[#This Row],[TONELADAS]]-Tabla6[[#This Row],[TONS]])/Tabla6[[#This Row],[TONS]]</f>
        <v>-0.11175616835994194</v>
      </c>
      <c r="J57" s="12"/>
      <c r="L57" s="13"/>
      <c r="M57" s="4"/>
      <c r="N57" s="4"/>
      <c r="O57" s="4"/>
      <c r="P57" s="4"/>
      <c r="Q57" s="4"/>
      <c r="R57" s="4"/>
      <c r="S57" s="4"/>
    </row>
    <row r="58" spans="2:19" ht="20.100000000000001" customHeight="1" x14ac:dyDescent="0.2">
      <c r="B58" s="66" t="s">
        <v>108</v>
      </c>
      <c r="C58" s="67">
        <v>11277</v>
      </c>
      <c r="D58" s="67">
        <v>992750</v>
      </c>
      <c r="E58" s="67">
        <v>13934</v>
      </c>
      <c r="F58" s="68">
        <v>7754</v>
      </c>
      <c r="G58" s="69">
        <v>706504</v>
      </c>
      <c r="H58" s="69">
        <v>9213</v>
      </c>
      <c r="I58" s="70">
        <f>+(Tabla6[[#This Row],[TONELADAS]]-Tabla6[[#This Row],[TONS]])/Tabla6[[#This Row],[TONS]]</f>
        <v>-0.33881154011769771</v>
      </c>
      <c r="J58" s="12"/>
      <c r="L58" s="13"/>
      <c r="M58" s="4"/>
      <c r="N58" s="4"/>
      <c r="O58" s="4"/>
      <c r="P58" s="4"/>
      <c r="Q58" s="4"/>
      <c r="R58" s="4"/>
      <c r="S58" s="4"/>
    </row>
    <row r="59" spans="2:19" ht="20.100000000000001" customHeight="1" x14ac:dyDescent="0.2">
      <c r="B59" s="66" t="s">
        <v>165</v>
      </c>
      <c r="C59" s="67">
        <v>105</v>
      </c>
      <c r="D59" s="67">
        <v>8967</v>
      </c>
      <c r="E59" s="67">
        <v>112</v>
      </c>
      <c r="F59" s="68">
        <v>0</v>
      </c>
      <c r="G59" s="69">
        <v>0</v>
      </c>
      <c r="H59" s="69">
        <v>0</v>
      </c>
      <c r="I59" s="70">
        <f>+(Tabla6[[#This Row],[TONELADAS]]-Tabla6[[#This Row],[TONS]])/Tabla6[[#This Row],[TONS]]</f>
        <v>-1</v>
      </c>
      <c r="J59" s="12"/>
      <c r="L59" s="13"/>
      <c r="M59" s="4"/>
      <c r="N59" s="4"/>
      <c r="O59" s="4"/>
      <c r="P59" s="4"/>
      <c r="Q59" s="4"/>
      <c r="R59" s="4"/>
      <c r="S59" s="4"/>
    </row>
    <row r="60" spans="2:19" ht="20.100000000000001" customHeight="1" x14ac:dyDescent="0.2">
      <c r="B60" s="66" t="s">
        <v>166</v>
      </c>
      <c r="C60" s="67">
        <v>63</v>
      </c>
      <c r="D60" s="67">
        <v>6426</v>
      </c>
      <c r="E60" s="67">
        <v>66</v>
      </c>
      <c r="F60" s="68">
        <v>123</v>
      </c>
      <c r="G60" s="69">
        <v>11282</v>
      </c>
      <c r="H60" s="69">
        <v>147</v>
      </c>
      <c r="I60" s="70">
        <f>+(Tabla6[[#This Row],[TONELADAS]]-Tabla6[[#This Row],[TONS]])/Tabla6[[#This Row],[TONS]]</f>
        <v>1.2272727272727273</v>
      </c>
      <c r="J60" s="12"/>
      <c r="L60" s="13"/>
      <c r="M60" s="4"/>
      <c r="N60" s="4"/>
      <c r="O60" s="4"/>
      <c r="P60" s="4"/>
      <c r="Q60" s="4"/>
      <c r="R60" s="4"/>
      <c r="S60" s="4"/>
    </row>
    <row r="61" spans="2:19" ht="20.100000000000001" customHeight="1" x14ac:dyDescent="0.2">
      <c r="B61" s="66" t="s">
        <v>109</v>
      </c>
      <c r="C61" s="67">
        <v>21</v>
      </c>
      <c r="D61" s="67">
        <v>1953</v>
      </c>
      <c r="E61" s="67">
        <v>24</v>
      </c>
      <c r="F61" s="68">
        <v>62</v>
      </c>
      <c r="G61" s="69">
        <v>6975</v>
      </c>
      <c r="H61" s="69">
        <v>71</v>
      </c>
      <c r="I61" s="70">
        <f>+(Tabla6[[#This Row],[TONELADAS]]-Tabla6[[#This Row],[TONS]])/Tabla6[[#This Row],[TONS]]</f>
        <v>1.9583333333333333</v>
      </c>
      <c r="J61" s="12"/>
      <c r="L61" s="13"/>
      <c r="M61" s="4"/>
      <c r="N61" s="4"/>
      <c r="O61" s="4"/>
      <c r="P61" s="4"/>
      <c r="Q61" s="4"/>
      <c r="R61" s="4"/>
      <c r="S61" s="4"/>
    </row>
    <row r="62" spans="2:19" ht="20.100000000000001" customHeight="1" x14ac:dyDescent="0.2">
      <c r="B62" s="66" t="s">
        <v>110</v>
      </c>
      <c r="C62" s="67">
        <v>210</v>
      </c>
      <c r="D62" s="67">
        <v>23520</v>
      </c>
      <c r="E62" s="67">
        <v>252</v>
      </c>
      <c r="F62" s="68">
        <v>536</v>
      </c>
      <c r="G62" s="69">
        <v>29980</v>
      </c>
      <c r="H62" s="69">
        <v>639</v>
      </c>
      <c r="I62" s="70">
        <f>+(Tabla6[[#This Row],[TONELADAS]]-Tabla6[[#This Row],[TONS]])/Tabla6[[#This Row],[TONS]]</f>
        <v>1.5357142857142858</v>
      </c>
      <c r="J62" s="12"/>
      <c r="L62" s="13"/>
      <c r="M62" s="4"/>
      <c r="N62" s="4"/>
      <c r="O62" s="4"/>
      <c r="P62" s="4"/>
      <c r="Q62" s="4"/>
      <c r="R62" s="4"/>
      <c r="S62" s="4"/>
    </row>
    <row r="63" spans="2:19" ht="20.100000000000001" customHeight="1" x14ac:dyDescent="0.2">
      <c r="B63" s="66" t="s">
        <v>167</v>
      </c>
      <c r="C63" s="67">
        <v>0</v>
      </c>
      <c r="D63" s="67">
        <v>0</v>
      </c>
      <c r="E63" s="67">
        <v>0</v>
      </c>
      <c r="F63" s="68">
        <v>220</v>
      </c>
      <c r="G63" s="69">
        <v>220</v>
      </c>
      <c r="H63" s="69">
        <v>280</v>
      </c>
      <c r="I63" s="70" t="s">
        <v>37</v>
      </c>
      <c r="J63" s="12"/>
      <c r="L63" s="13"/>
      <c r="M63" s="4"/>
      <c r="N63" s="4"/>
      <c r="O63" s="4"/>
      <c r="P63" s="4"/>
      <c r="Q63" s="4"/>
      <c r="R63" s="4"/>
      <c r="S63" s="4"/>
    </row>
    <row r="64" spans="2:19" ht="20.100000000000001" customHeight="1" x14ac:dyDescent="0.2">
      <c r="B64" s="66" t="s">
        <v>111</v>
      </c>
      <c r="C64" s="67">
        <v>813</v>
      </c>
      <c r="D64" s="67">
        <v>40083</v>
      </c>
      <c r="E64" s="67">
        <v>893</v>
      </c>
      <c r="F64" s="68">
        <v>336</v>
      </c>
      <c r="G64" s="69">
        <v>18816</v>
      </c>
      <c r="H64" s="69">
        <v>358</v>
      </c>
      <c r="I64" s="70">
        <f>+(Tabla6[[#This Row],[TONELADAS]]-Tabla6[[#This Row],[TONS]])/Tabla6[[#This Row],[TONS]]</f>
        <v>-0.59910414333706608</v>
      </c>
      <c r="J64" s="12"/>
      <c r="L64" s="13"/>
      <c r="M64" s="4"/>
      <c r="N64" s="4"/>
      <c r="O64" s="4"/>
      <c r="P64" s="4"/>
      <c r="Q64" s="4"/>
      <c r="R64" s="4"/>
      <c r="S64" s="4"/>
    </row>
    <row r="65" spans="2:19" ht="20.100000000000001" customHeight="1" x14ac:dyDescent="0.2">
      <c r="B65" s="66" t="s">
        <v>112</v>
      </c>
      <c r="C65" s="67">
        <v>561</v>
      </c>
      <c r="D65" s="67">
        <v>33660</v>
      </c>
      <c r="E65" s="67">
        <v>845</v>
      </c>
      <c r="F65" s="68">
        <v>290</v>
      </c>
      <c r="G65" s="69">
        <v>17400</v>
      </c>
      <c r="H65" s="69">
        <v>437</v>
      </c>
      <c r="I65" s="70">
        <f>+(Tabla6[[#This Row],[TONELADAS]]-Tabla6[[#This Row],[TONS]])/Tabla6[[#This Row],[TONS]]</f>
        <v>-0.48284023668639053</v>
      </c>
      <c r="J65" s="12"/>
      <c r="L65" s="13"/>
      <c r="M65" s="4"/>
      <c r="N65" s="4"/>
      <c r="O65" s="4"/>
      <c r="P65" s="4"/>
      <c r="Q65" s="4"/>
      <c r="R65" s="4"/>
      <c r="S65" s="4"/>
    </row>
    <row r="66" spans="2:19" ht="20.100000000000001" customHeight="1" x14ac:dyDescent="0.2">
      <c r="B66" s="66" t="s">
        <v>113</v>
      </c>
      <c r="C66" s="67">
        <v>266</v>
      </c>
      <c r="D66" s="67">
        <v>27115</v>
      </c>
      <c r="E66" s="67">
        <v>304</v>
      </c>
      <c r="F66" s="68">
        <v>101</v>
      </c>
      <c r="G66" s="69">
        <v>11805</v>
      </c>
      <c r="H66" s="69">
        <v>127</v>
      </c>
      <c r="I66" s="70">
        <f>+(Tabla6[[#This Row],[TONELADAS]]-Tabla6[[#This Row],[TONS]])/Tabla6[[#This Row],[TONS]]</f>
        <v>-0.58223684210526316</v>
      </c>
      <c r="J66" s="12"/>
      <c r="L66" s="13"/>
      <c r="M66" s="4"/>
      <c r="N66" s="4"/>
      <c r="O66" s="4"/>
      <c r="P66" s="4"/>
      <c r="Q66" s="4"/>
      <c r="R66" s="4"/>
      <c r="S66" s="4"/>
    </row>
    <row r="67" spans="2:19" ht="20.100000000000001" customHeight="1" x14ac:dyDescent="0.2">
      <c r="B67" s="66" t="s">
        <v>168</v>
      </c>
      <c r="C67" s="67">
        <v>20</v>
      </c>
      <c r="D67" s="67">
        <v>2240</v>
      </c>
      <c r="E67" s="67">
        <v>23</v>
      </c>
      <c r="F67" s="68">
        <v>20</v>
      </c>
      <c r="G67" s="69">
        <v>2240</v>
      </c>
      <c r="H67" s="69">
        <v>23</v>
      </c>
      <c r="I67" s="70">
        <f>+(Tabla6[[#This Row],[TONELADAS]]-Tabla6[[#This Row],[TONS]])/Tabla6[[#This Row],[TONS]]</f>
        <v>0</v>
      </c>
      <c r="J67" s="12"/>
      <c r="L67" s="13"/>
      <c r="M67" s="4"/>
      <c r="N67" s="4"/>
      <c r="O67" s="4"/>
      <c r="P67" s="4"/>
      <c r="Q67" s="4"/>
      <c r="R67" s="4"/>
      <c r="S67" s="4"/>
    </row>
    <row r="68" spans="2:19" ht="20.100000000000001" customHeight="1" x14ac:dyDescent="0.2">
      <c r="B68" s="66" t="s">
        <v>114</v>
      </c>
      <c r="C68" s="67">
        <v>18</v>
      </c>
      <c r="D68" s="67">
        <v>18</v>
      </c>
      <c r="E68" s="67">
        <v>27</v>
      </c>
      <c r="F68" s="68">
        <v>0</v>
      </c>
      <c r="G68" s="69">
        <v>0</v>
      </c>
      <c r="H68" s="69">
        <v>0</v>
      </c>
      <c r="I68" s="70">
        <f>+(Tabla6[[#This Row],[TONELADAS]]-Tabla6[[#This Row],[TONS]])/Tabla6[[#This Row],[TONS]]</f>
        <v>-1</v>
      </c>
      <c r="J68" s="12"/>
      <c r="L68" s="13"/>
      <c r="M68" s="4"/>
      <c r="N68" s="4"/>
      <c r="O68" s="4"/>
      <c r="P68" s="4"/>
      <c r="Q68" s="4"/>
      <c r="R68" s="4"/>
      <c r="S68" s="4"/>
    </row>
    <row r="69" spans="2:19" ht="20.100000000000001" customHeight="1" x14ac:dyDescent="0.2">
      <c r="B69" s="66" t="s">
        <v>115</v>
      </c>
      <c r="C69" s="67">
        <v>22012</v>
      </c>
      <c r="D69" s="67">
        <v>1845907</v>
      </c>
      <c r="E69" s="67">
        <v>24713</v>
      </c>
      <c r="F69" s="68">
        <v>22028</v>
      </c>
      <c r="G69" s="69">
        <v>1891583</v>
      </c>
      <c r="H69" s="69">
        <v>23815</v>
      </c>
      <c r="I69" s="70">
        <f>+(Tabla6[[#This Row],[TONELADAS]]-Tabla6[[#This Row],[TONS]])/Tabla6[[#This Row],[TONS]]</f>
        <v>-3.6337150487597621E-2</v>
      </c>
      <c r="J69" s="12"/>
      <c r="L69" s="13"/>
      <c r="M69" s="4"/>
      <c r="N69" s="4"/>
      <c r="O69" s="4"/>
      <c r="P69" s="4"/>
      <c r="Q69" s="4"/>
      <c r="R69" s="4"/>
      <c r="S69" s="4"/>
    </row>
    <row r="70" spans="2:19" ht="20.100000000000001" customHeight="1" x14ac:dyDescent="0.2">
      <c r="B70" s="66" t="s">
        <v>116</v>
      </c>
      <c r="C70" s="67">
        <v>0</v>
      </c>
      <c r="D70" s="67">
        <v>0</v>
      </c>
      <c r="E70" s="67">
        <v>0</v>
      </c>
      <c r="F70" s="68">
        <v>66</v>
      </c>
      <c r="G70" s="69">
        <v>66</v>
      </c>
      <c r="H70" s="69">
        <v>84</v>
      </c>
      <c r="I70" s="70" t="s">
        <v>37</v>
      </c>
      <c r="J70" s="12"/>
      <c r="L70" s="13"/>
      <c r="M70" s="4"/>
      <c r="N70" s="4"/>
      <c r="O70" s="4"/>
      <c r="P70" s="4"/>
      <c r="Q70" s="4"/>
      <c r="R70" s="4"/>
      <c r="S70" s="4"/>
    </row>
    <row r="71" spans="2:19" ht="20.100000000000001" customHeight="1" x14ac:dyDescent="0.2">
      <c r="B71" s="66" t="s">
        <v>117</v>
      </c>
      <c r="C71" s="67">
        <v>144</v>
      </c>
      <c r="D71" s="67">
        <v>13162</v>
      </c>
      <c r="E71" s="67">
        <v>151</v>
      </c>
      <c r="F71" s="68">
        <v>186</v>
      </c>
      <c r="G71" s="69">
        <v>15514</v>
      </c>
      <c r="H71" s="69">
        <v>188</v>
      </c>
      <c r="I71" s="70">
        <f>+(Tabla6[[#This Row],[TONELADAS]]-Tabla6[[#This Row],[TONS]])/Tabla6[[#This Row],[TONS]]</f>
        <v>0.24503311258278146</v>
      </c>
      <c r="J71" s="12"/>
      <c r="L71" s="13"/>
      <c r="M71" s="4"/>
      <c r="N71" s="4"/>
      <c r="O71" s="4"/>
      <c r="P71" s="4"/>
      <c r="Q71" s="4"/>
      <c r="R71" s="4"/>
      <c r="S71" s="4"/>
    </row>
    <row r="72" spans="2:19" ht="20.100000000000001" customHeight="1" x14ac:dyDescent="0.2">
      <c r="B72" s="66" t="s">
        <v>169</v>
      </c>
      <c r="C72" s="67">
        <v>0</v>
      </c>
      <c r="D72" s="67">
        <v>2173</v>
      </c>
      <c r="E72" s="67">
        <v>27</v>
      </c>
      <c r="F72" s="68">
        <v>0</v>
      </c>
      <c r="G72" s="69">
        <v>0</v>
      </c>
      <c r="H72" s="69">
        <v>0</v>
      </c>
      <c r="I72" s="70">
        <f>+(Tabla6[[#This Row],[TONELADAS]]-Tabla6[[#This Row],[TONS]])/Tabla6[[#This Row],[TONS]]</f>
        <v>-1</v>
      </c>
      <c r="J72" s="12"/>
      <c r="L72" s="13"/>
      <c r="M72" s="4"/>
      <c r="N72" s="4"/>
      <c r="O72" s="4"/>
      <c r="P72" s="4"/>
      <c r="Q72" s="4"/>
      <c r="R72" s="4"/>
      <c r="S72" s="4"/>
    </row>
    <row r="73" spans="2:19" ht="20.100000000000001" customHeight="1" x14ac:dyDescent="0.2">
      <c r="B73" s="66" t="s">
        <v>118</v>
      </c>
      <c r="C73" s="67">
        <v>12117</v>
      </c>
      <c r="D73" s="67">
        <v>834441</v>
      </c>
      <c r="E73" s="67">
        <v>14883</v>
      </c>
      <c r="F73" s="68">
        <v>11172</v>
      </c>
      <c r="G73" s="69">
        <v>646896</v>
      </c>
      <c r="H73" s="69">
        <v>14052</v>
      </c>
      <c r="I73" s="70">
        <f>+(Tabla6[[#This Row],[TONELADAS]]-Tabla6[[#This Row],[TONS]])/Tabla6[[#This Row],[TONS]]</f>
        <v>-5.5835517032856281E-2</v>
      </c>
      <c r="J73" s="12"/>
      <c r="L73" s="13"/>
      <c r="M73" s="4"/>
      <c r="N73" s="4"/>
      <c r="O73" s="4"/>
      <c r="P73" s="4"/>
      <c r="Q73" s="4"/>
      <c r="R73" s="4"/>
      <c r="S73" s="4"/>
    </row>
    <row r="74" spans="2:19" ht="20.100000000000001" customHeight="1" x14ac:dyDescent="0.2">
      <c r="B74" s="66" t="s">
        <v>170</v>
      </c>
      <c r="C74" s="67">
        <v>36</v>
      </c>
      <c r="D74" s="67">
        <v>36</v>
      </c>
      <c r="E74" s="67">
        <v>54</v>
      </c>
      <c r="F74" s="68">
        <v>0</v>
      </c>
      <c r="G74" s="69">
        <v>0</v>
      </c>
      <c r="H74" s="69">
        <v>0</v>
      </c>
      <c r="I74" s="70">
        <f>+(Tabla6[[#This Row],[TONELADAS]]-Tabla6[[#This Row],[TONS]])/Tabla6[[#This Row],[TONS]]</f>
        <v>-1</v>
      </c>
      <c r="J74" s="12"/>
      <c r="L74" s="13"/>
      <c r="M74" s="4"/>
      <c r="N74" s="4"/>
      <c r="O74" s="4"/>
      <c r="P74" s="4"/>
      <c r="Q74" s="4"/>
      <c r="R74" s="4"/>
      <c r="S74" s="4"/>
    </row>
    <row r="75" spans="2:19" ht="20.100000000000001" customHeight="1" x14ac:dyDescent="0.2">
      <c r="B75" s="66" t="s">
        <v>171</v>
      </c>
      <c r="C75" s="67">
        <v>0</v>
      </c>
      <c r="D75" s="67">
        <v>0</v>
      </c>
      <c r="E75" s="67">
        <v>0</v>
      </c>
      <c r="F75" s="68">
        <v>80</v>
      </c>
      <c r="G75" s="69">
        <v>80</v>
      </c>
      <c r="H75" s="69">
        <v>97</v>
      </c>
      <c r="I75" s="70" t="s">
        <v>37</v>
      </c>
      <c r="J75" s="12"/>
      <c r="L75" s="13"/>
      <c r="M75" s="4"/>
      <c r="N75" s="4"/>
      <c r="O75" s="4"/>
      <c r="P75" s="4"/>
      <c r="Q75" s="4"/>
      <c r="R75" s="4"/>
      <c r="S75" s="4"/>
    </row>
    <row r="76" spans="2:19" ht="20.100000000000001" customHeight="1" x14ac:dyDescent="0.2">
      <c r="B76" s="44" t="s">
        <v>19</v>
      </c>
      <c r="C76" s="45">
        <f t="shared" ref="C76:H76" si="3">SUM(C38:C75)</f>
        <v>71021</v>
      </c>
      <c r="D76" s="45">
        <f t="shared" si="3"/>
        <v>5559116</v>
      </c>
      <c r="E76" s="45">
        <f t="shared" si="3"/>
        <v>84935</v>
      </c>
      <c r="F76" s="46">
        <f t="shared" si="3"/>
        <v>62358</v>
      </c>
      <c r="G76" s="47">
        <f t="shared" si="3"/>
        <v>4380423</v>
      </c>
      <c r="H76" s="47">
        <f t="shared" si="3"/>
        <v>74032</v>
      </c>
      <c r="I76" s="80">
        <f>+(H76-E76)/E76</f>
        <v>-0.1283687525754989</v>
      </c>
    </row>
    <row r="77" spans="2:19" ht="16.5" customHeight="1" x14ac:dyDescent="0.2">
      <c r="B77" s="48"/>
      <c r="C77" s="49"/>
      <c r="D77" s="49"/>
      <c r="E77" s="49"/>
      <c r="F77" s="50"/>
      <c r="G77" s="92" t="s">
        <v>16</v>
      </c>
      <c r="H77" s="92"/>
      <c r="I77" s="51">
        <f>+(F76-C76)/C76</f>
        <v>-0.12197800650511821</v>
      </c>
    </row>
  </sheetData>
  <mergeCells count="4">
    <mergeCell ref="G34:H34"/>
    <mergeCell ref="G77:H77"/>
    <mergeCell ref="B9:I9"/>
    <mergeCell ref="F10:I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I18:I21 I51 I62:I75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90"/>
  <sheetViews>
    <sheetView showGridLines="0" zoomScaleNormal="100" zoomScalePageLayoutView="110" workbookViewId="0">
      <selection activeCell="J1" sqref="J1"/>
    </sheetView>
  </sheetViews>
  <sheetFormatPr baseColWidth="10" defaultColWidth="11.42578125" defaultRowHeight="11.25" x14ac:dyDescent="0.2"/>
  <cols>
    <col min="1" max="1" width="4.7109375" style="3" customWidth="1"/>
    <col min="2" max="2" width="15.140625" style="3" customWidth="1"/>
    <col min="3" max="3" width="12.140625" style="3" customWidth="1"/>
    <col min="4" max="4" width="9.7109375" style="3" customWidth="1"/>
    <col min="5" max="5" width="11.7109375" style="3" customWidth="1"/>
    <col min="6" max="6" width="9.7109375" style="3" customWidth="1"/>
    <col min="7" max="7" width="10.140625" style="3" customWidth="1"/>
    <col min="8" max="8" width="13.5703125" style="3" customWidth="1"/>
    <col min="9" max="9" width="12.140625" style="3" customWidth="1"/>
    <col min="10" max="10" width="9.7109375" style="3" customWidth="1"/>
    <col min="11" max="16384" width="11.42578125" style="3"/>
  </cols>
  <sheetData>
    <row r="1" spans="2:10" s="1" customFormat="1" ht="12.75" x14ac:dyDescent="0.2"/>
    <row r="2" spans="2:10" s="1" customFormat="1" ht="12.75" x14ac:dyDescent="0.2"/>
    <row r="3" spans="2:10" s="1" customFormat="1" ht="12.75" x14ac:dyDescent="0.2"/>
    <row r="4" spans="2:10" s="1" customFormat="1" ht="12.75" x14ac:dyDescent="0.2"/>
    <row r="5" spans="2:10" s="1" customFormat="1" ht="12.75" x14ac:dyDescent="0.2"/>
    <row r="6" spans="2:10" s="1" customFormat="1" ht="12.75" x14ac:dyDescent="0.2"/>
    <row r="7" spans="2:10" s="1" customFormat="1" ht="12.75" x14ac:dyDescent="0.2"/>
    <row r="8" spans="2:10" s="1" customFormat="1" ht="12.75" x14ac:dyDescent="0.2"/>
    <row r="9" spans="2:10" s="1" customFormat="1" ht="12.75" x14ac:dyDescent="0.2"/>
    <row r="10" spans="2:10" s="1" customFormat="1" ht="20.100000000000001" customHeight="1" x14ac:dyDescent="0.2">
      <c r="B10" s="93" t="s">
        <v>29</v>
      </c>
      <c r="C10" s="93"/>
      <c r="D10" s="93"/>
      <c r="E10" s="93"/>
      <c r="F10" s="93"/>
      <c r="G10" s="93"/>
      <c r="H10" s="93"/>
      <c r="I10" s="93"/>
      <c r="J10" s="93"/>
    </row>
    <row r="11" spans="2:10" s="1" customFormat="1" ht="12.75" x14ac:dyDescent="0.2">
      <c r="B11" s="9"/>
      <c r="C11" s="9"/>
      <c r="D11" s="9"/>
      <c r="E11" s="9"/>
      <c r="G11" s="94" t="str">
        <f>+CONCATENATE(MID(Principal!C13,1,14)," de ambas temporadas")</f>
        <v>datos al 31/03 de ambas temporadas</v>
      </c>
      <c r="H11" s="94"/>
      <c r="I11" s="94"/>
      <c r="J11" s="94"/>
    </row>
    <row r="12" spans="2:10" ht="12.75" customHeight="1" x14ac:dyDescent="0.2">
      <c r="B12" s="10"/>
      <c r="C12" s="10"/>
      <c r="D12" s="21"/>
      <c r="E12" s="21"/>
      <c r="F12" s="21"/>
      <c r="H12" s="21"/>
      <c r="I12" s="21"/>
      <c r="J12" s="21"/>
    </row>
    <row r="13" spans="2:10" ht="6" customHeight="1" x14ac:dyDescent="0.2"/>
    <row r="14" spans="2:10" ht="16.5" customHeight="1" x14ac:dyDescent="0.2">
      <c r="B14" s="39"/>
      <c r="C14" s="39"/>
      <c r="D14" s="39"/>
      <c r="E14" s="52"/>
      <c r="F14" s="40">
        <v>2024</v>
      </c>
      <c r="G14" s="41"/>
      <c r="H14" s="41"/>
      <c r="I14" s="41"/>
      <c r="J14" s="62">
        <v>2025</v>
      </c>
    </row>
    <row r="15" spans="2:10" ht="20.100000000000001" customHeight="1" x14ac:dyDescent="0.2">
      <c r="B15" s="43" t="s">
        <v>17</v>
      </c>
      <c r="C15" s="42" t="s">
        <v>15</v>
      </c>
      <c r="D15" s="63" t="s">
        <v>20</v>
      </c>
      <c r="E15" s="63" t="s">
        <v>21</v>
      </c>
      <c r="F15" s="64" t="s">
        <v>22</v>
      </c>
      <c r="G15" s="65" t="s">
        <v>9</v>
      </c>
      <c r="H15" s="64" t="s">
        <v>10</v>
      </c>
      <c r="I15" s="64" t="s">
        <v>11</v>
      </c>
      <c r="J15" s="64" t="s">
        <v>23</v>
      </c>
    </row>
    <row r="16" spans="2:10" s="22" customFormat="1" ht="20.100000000000001" customHeight="1" x14ac:dyDescent="0.2">
      <c r="B16" s="66" t="s">
        <v>119</v>
      </c>
      <c r="C16" s="66" t="s">
        <v>89</v>
      </c>
      <c r="D16" s="67">
        <v>20</v>
      </c>
      <c r="E16" s="67">
        <v>2400</v>
      </c>
      <c r="F16" s="67">
        <v>24</v>
      </c>
      <c r="G16" s="72">
        <v>0</v>
      </c>
      <c r="H16" s="73">
        <v>0</v>
      </c>
      <c r="I16" s="73">
        <v>0</v>
      </c>
      <c r="J16" s="71">
        <f>(+I16-F16)/F16</f>
        <v>-1</v>
      </c>
    </row>
    <row r="17" spans="2:10" s="22" customFormat="1" ht="20.100000000000001" customHeight="1" x14ac:dyDescent="0.2">
      <c r="B17" s="66" t="s">
        <v>94</v>
      </c>
      <c r="C17" s="66" t="s">
        <v>87</v>
      </c>
      <c r="D17" s="67">
        <v>0</v>
      </c>
      <c r="E17" s="67">
        <v>0</v>
      </c>
      <c r="F17" s="67">
        <v>0</v>
      </c>
      <c r="G17" s="68">
        <v>21</v>
      </c>
      <c r="H17" s="69">
        <v>1176</v>
      </c>
      <c r="I17" s="69">
        <v>22</v>
      </c>
      <c r="J17" s="71" t="s">
        <v>37</v>
      </c>
    </row>
    <row r="18" spans="2:10" s="22" customFormat="1" ht="20.100000000000001" customHeight="1" x14ac:dyDescent="0.2">
      <c r="B18" s="66" t="s">
        <v>94</v>
      </c>
      <c r="C18" s="66" t="s">
        <v>89</v>
      </c>
      <c r="D18" s="67">
        <v>673</v>
      </c>
      <c r="E18" s="67">
        <v>67859</v>
      </c>
      <c r="F18" s="67">
        <v>728</v>
      </c>
      <c r="G18" s="68">
        <v>586</v>
      </c>
      <c r="H18" s="69">
        <v>65790</v>
      </c>
      <c r="I18" s="69">
        <v>678</v>
      </c>
      <c r="J18" s="71">
        <f t="shared" ref="J18:J80" si="0">(+I18-F18)/F18</f>
        <v>-6.8681318681318687E-2</v>
      </c>
    </row>
    <row r="19" spans="2:10" s="22" customFormat="1" ht="20.100000000000001" customHeight="1" x14ac:dyDescent="0.2">
      <c r="B19" s="66" t="s">
        <v>172</v>
      </c>
      <c r="C19" s="66" t="s">
        <v>173</v>
      </c>
      <c r="D19" s="67">
        <v>84</v>
      </c>
      <c r="E19" s="67">
        <v>4704</v>
      </c>
      <c r="F19" s="67">
        <v>89</v>
      </c>
      <c r="G19" s="68">
        <v>42</v>
      </c>
      <c r="H19" s="69">
        <v>2352</v>
      </c>
      <c r="I19" s="69">
        <v>45</v>
      </c>
      <c r="J19" s="71">
        <f t="shared" si="0"/>
        <v>-0.4943820224719101</v>
      </c>
    </row>
    <row r="20" spans="2:10" s="22" customFormat="1" ht="20.100000000000001" customHeight="1" x14ac:dyDescent="0.2">
      <c r="B20" s="66" t="s">
        <v>172</v>
      </c>
      <c r="C20" s="66" t="s">
        <v>174</v>
      </c>
      <c r="D20" s="67">
        <v>21</v>
      </c>
      <c r="E20" s="67">
        <v>2205</v>
      </c>
      <c r="F20" s="67">
        <v>22</v>
      </c>
      <c r="G20" s="68">
        <v>42</v>
      </c>
      <c r="H20" s="69">
        <v>4704</v>
      </c>
      <c r="I20" s="69">
        <v>48</v>
      </c>
      <c r="J20" s="71">
        <f t="shared" si="0"/>
        <v>1.1818181818181819</v>
      </c>
    </row>
    <row r="21" spans="2:10" s="22" customFormat="1" ht="20.100000000000001" customHeight="1" x14ac:dyDescent="0.2">
      <c r="B21" s="66" t="s">
        <v>95</v>
      </c>
      <c r="C21" s="66" t="s">
        <v>85</v>
      </c>
      <c r="D21" s="67">
        <v>60</v>
      </c>
      <c r="E21" s="67">
        <v>7040</v>
      </c>
      <c r="F21" s="67">
        <v>67</v>
      </c>
      <c r="G21" s="68">
        <v>0</v>
      </c>
      <c r="H21" s="69">
        <v>0</v>
      </c>
      <c r="I21" s="69">
        <v>0</v>
      </c>
      <c r="J21" s="71">
        <f t="shared" si="0"/>
        <v>-1</v>
      </c>
    </row>
    <row r="22" spans="2:10" s="22" customFormat="1" ht="20.100000000000001" customHeight="1" x14ac:dyDescent="0.2">
      <c r="B22" s="66" t="s">
        <v>95</v>
      </c>
      <c r="C22" s="66" t="s">
        <v>87</v>
      </c>
      <c r="D22" s="67">
        <v>231</v>
      </c>
      <c r="E22" s="67">
        <v>13149</v>
      </c>
      <c r="F22" s="67">
        <v>242</v>
      </c>
      <c r="G22" s="68">
        <v>0</v>
      </c>
      <c r="H22" s="69">
        <v>0</v>
      </c>
      <c r="I22" s="69">
        <v>0</v>
      </c>
      <c r="J22" s="71">
        <f t="shared" si="0"/>
        <v>-1</v>
      </c>
    </row>
    <row r="23" spans="2:10" s="22" customFormat="1" ht="20.100000000000001" customHeight="1" x14ac:dyDescent="0.2">
      <c r="B23" s="66" t="s">
        <v>95</v>
      </c>
      <c r="C23" s="66" t="s">
        <v>89</v>
      </c>
      <c r="D23" s="67">
        <v>7018</v>
      </c>
      <c r="E23" s="67">
        <v>444661</v>
      </c>
      <c r="F23" s="67">
        <v>8915</v>
      </c>
      <c r="G23" s="68">
        <v>42</v>
      </c>
      <c r="H23" s="69">
        <v>4200</v>
      </c>
      <c r="I23" s="69">
        <v>46</v>
      </c>
      <c r="J23" s="71">
        <f t="shared" si="0"/>
        <v>-0.99484015703869877</v>
      </c>
    </row>
    <row r="24" spans="2:10" s="22" customFormat="1" ht="20.100000000000001" customHeight="1" x14ac:dyDescent="0.2">
      <c r="B24" s="66" t="s">
        <v>95</v>
      </c>
      <c r="C24" s="66" t="s">
        <v>90</v>
      </c>
      <c r="D24" s="67">
        <v>597</v>
      </c>
      <c r="E24" s="67">
        <v>597</v>
      </c>
      <c r="F24" s="67">
        <v>761</v>
      </c>
      <c r="G24" s="68">
        <v>5478</v>
      </c>
      <c r="H24" s="69">
        <v>7530</v>
      </c>
      <c r="I24" s="69">
        <v>6984</v>
      </c>
      <c r="J24" s="71">
        <f t="shared" si="0"/>
        <v>8.1773981603153754</v>
      </c>
    </row>
    <row r="25" spans="2:10" s="22" customFormat="1" ht="20.100000000000001" customHeight="1" x14ac:dyDescent="0.2">
      <c r="B25" s="66" t="s">
        <v>95</v>
      </c>
      <c r="C25" s="66" t="s">
        <v>91</v>
      </c>
      <c r="D25" s="67">
        <v>216</v>
      </c>
      <c r="E25" s="67">
        <v>12960</v>
      </c>
      <c r="F25" s="67">
        <v>325</v>
      </c>
      <c r="G25" s="68">
        <v>3170</v>
      </c>
      <c r="H25" s="69">
        <v>190200</v>
      </c>
      <c r="I25" s="69">
        <v>4774</v>
      </c>
      <c r="J25" s="71">
        <f t="shared" si="0"/>
        <v>13.68923076923077</v>
      </c>
    </row>
    <row r="26" spans="2:10" s="22" customFormat="1" ht="20.100000000000001" customHeight="1" x14ac:dyDescent="0.2">
      <c r="B26" s="66" t="s">
        <v>95</v>
      </c>
      <c r="C26" s="66" t="s">
        <v>92</v>
      </c>
      <c r="D26" s="67">
        <v>108</v>
      </c>
      <c r="E26" s="67">
        <v>108</v>
      </c>
      <c r="F26" s="67">
        <v>151</v>
      </c>
      <c r="G26" s="68">
        <v>102</v>
      </c>
      <c r="H26" s="69">
        <v>102</v>
      </c>
      <c r="I26" s="69">
        <v>153</v>
      </c>
      <c r="J26" s="71">
        <f t="shared" si="0"/>
        <v>1.3245033112582781E-2</v>
      </c>
    </row>
    <row r="27" spans="2:10" s="22" customFormat="1" ht="20.100000000000001" customHeight="1" x14ac:dyDescent="0.2">
      <c r="B27" s="66" t="s">
        <v>96</v>
      </c>
      <c r="C27" s="66" t="s">
        <v>89</v>
      </c>
      <c r="D27" s="67">
        <v>1528</v>
      </c>
      <c r="E27" s="67">
        <v>94115</v>
      </c>
      <c r="F27" s="67">
        <v>1850</v>
      </c>
      <c r="G27" s="68">
        <v>489</v>
      </c>
      <c r="H27" s="69">
        <v>28825</v>
      </c>
      <c r="I27" s="69">
        <v>573</v>
      </c>
      <c r="J27" s="71">
        <f t="shared" si="0"/>
        <v>-0.69027027027027033</v>
      </c>
    </row>
    <row r="28" spans="2:10" s="22" customFormat="1" ht="20.100000000000001" customHeight="1" x14ac:dyDescent="0.2">
      <c r="B28" s="66" t="s">
        <v>97</v>
      </c>
      <c r="C28" s="66" t="s">
        <v>91</v>
      </c>
      <c r="D28" s="67">
        <v>102</v>
      </c>
      <c r="E28" s="67">
        <v>6120</v>
      </c>
      <c r="F28" s="67">
        <v>154</v>
      </c>
      <c r="G28" s="68">
        <v>72</v>
      </c>
      <c r="H28" s="69">
        <v>4320</v>
      </c>
      <c r="I28" s="69">
        <v>108</v>
      </c>
      <c r="J28" s="71">
        <f t="shared" si="0"/>
        <v>-0.29870129870129869</v>
      </c>
    </row>
    <row r="29" spans="2:10" s="22" customFormat="1" ht="20.100000000000001" customHeight="1" x14ac:dyDescent="0.2">
      <c r="B29" s="66" t="s">
        <v>162</v>
      </c>
      <c r="C29" s="66" t="s">
        <v>175</v>
      </c>
      <c r="D29" s="67">
        <v>17</v>
      </c>
      <c r="E29" s="67">
        <v>1020</v>
      </c>
      <c r="F29" s="67">
        <v>26</v>
      </c>
      <c r="G29" s="68">
        <v>144</v>
      </c>
      <c r="H29" s="69">
        <v>8640</v>
      </c>
      <c r="I29" s="69">
        <v>217</v>
      </c>
      <c r="J29" s="71">
        <f t="shared" si="0"/>
        <v>7.3461538461538458</v>
      </c>
    </row>
    <row r="30" spans="2:10" s="22" customFormat="1" ht="20.100000000000001" customHeight="1" x14ac:dyDescent="0.2">
      <c r="B30" s="66" t="s">
        <v>98</v>
      </c>
      <c r="C30" s="66" t="s">
        <v>92</v>
      </c>
      <c r="D30" s="67">
        <v>90</v>
      </c>
      <c r="E30" s="67">
        <v>90</v>
      </c>
      <c r="F30" s="67">
        <v>135</v>
      </c>
      <c r="G30" s="68">
        <v>264</v>
      </c>
      <c r="H30" s="69">
        <v>264</v>
      </c>
      <c r="I30" s="69">
        <v>336</v>
      </c>
      <c r="J30" s="71">
        <f t="shared" si="0"/>
        <v>1.4888888888888889</v>
      </c>
    </row>
    <row r="31" spans="2:10" s="22" customFormat="1" ht="20.100000000000001" customHeight="1" x14ac:dyDescent="0.2">
      <c r="B31" s="66" t="s">
        <v>99</v>
      </c>
      <c r="C31" s="66" t="s">
        <v>89</v>
      </c>
      <c r="D31" s="67">
        <v>21</v>
      </c>
      <c r="E31" s="67">
        <v>2205</v>
      </c>
      <c r="F31" s="67">
        <v>22</v>
      </c>
      <c r="G31" s="68">
        <v>63</v>
      </c>
      <c r="H31" s="69">
        <v>6615</v>
      </c>
      <c r="I31" s="69">
        <v>67</v>
      </c>
      <c r="J31" s="71">
        <f t="shared" si="0"/>
        <v>2.0454545454545454</v>
      </c>
    </row>
    <row r="32" spans="2:10" s="22" customFormat="1" ht="20.100000000000001" customHeight="1" x14ac:dyDescent="0.2">
      <c r="B32" s="66" t="s">
        <v>100</v>
      </c>
      <c r="C32" s="66" t="s">
        <v>87</v>
      </c>
      <c r="D32" s="67">
        <v>0</v>
      </c>
      <c r="E32" s="67">
        <v>0</v>
      </c>
      <c r="F32" s="67">
        <v>0</v>
      </c>
      <c r="G32" s="68">
        <v>336</v>
      </c>
      <c r="H32" s="69">
        <v>18669</v>
      </c>
      <c r="I32" s="69">
        <v>355</v>
      </c>
      <c r="J32" s="71" t="s">
        <v>37</v>
      </c>
    </row>
    <row r="33" spans="2:10" s="22" customFormat="1" ht="20.100000000000001" customHeight="1" x14ac:dyDescent="0.2">
      <c r="B33" s="66" t="s">
        <v>100</v>
      </c>
      <c r="C33" s="66" t="s">
        <v>89</v>
      </c>
      <c r="D33" s="67">
        <v>376</v>
      </c>
      <c r="E33" s="67">
        <v>40054</v>
      </c>
      <c r="F33" s="67">
        <v>411</v>
      </c>
      <c r="G33" s="68">
        <v>272</v>
      </c>
      <c r="H33" s="69">
        <v>28252</v>
      </c>
      <c r="I33" s="69">
        <v>288</v>
      </c>
      <c r="J33" s="71">
        <f t="shared" si="0"/>
        <v>-0.29927007299270075</v>
      </c>
    </row>
    <row r="34" spans="2:10" s="22" customFormat="1" ht="20.100000000000001" customHeight="1" x14ac:dyDescent="0.2">
      <c r="B34" s="66" t="s">
        <v>101</v>
      </c>
      <c r="C34" s="66" t="s">
        <v>89</v>
      </c>
      <c r="D34" s="67">
        <v>512</v>
      </c>
      <c r="E34" s="67">
        <v>49073</v>
      </c>
      <c r="F34" s="67">
        <v>586</v>
      </c>
      <c r="G34" s="68">
        <v>487</v>
      </c>
      <c r="H34" s="69">
        <v>47047</v>
      </c>
      <c r="I34" s="69">
        <v>605</v>
      </c>
      <c r="J34" s="71">
        <f t="shared" si="0"/>
        <v>3.2423208191126277E-2</v>
      </c>
    </row>
    <row r="35" spans="2:10" s="22" customFormat="1" ht="20.100000000000001" customHeight="1" x14ac:dyDescent="0.2">
      <c r="B35" s="66" t="s">
        <v>101</v>
      </c>
      <c r="C35" s="66" t="s">
        <v>160</v>
      </c>
      <c r="D35" s="67">
        <v>20</v>
      </c>
      <c r="E35" s="67">
        <v>2000</v>
      </c>
      <c r="F35" s="67">
        <v>20</v>
      </c>
      <c r="G35" s="68">
        <v>0</v>
      </c>
      <c r="H35" s="69">
        <v>0</v>
      </c>
      <c r="I35" s="69">
        <v>0</v>
      </c>
      <c r="J35" s="71">
        <f t="shared" si="0"/>
        <v>-1</v>
      </c>
    </row>
    <row r="36" spans="2:10" s="22" customFormat="1" ht="20.100000000000001" customHeight="1" x14ac:dyDescent="0.2">
      <c r="B36" s="66" t="s">
        <v>163</v>
      </c>
      <c r="C36" s="66" t="s">
        <v>173</v>
      </c>
      <c r="D36" s="67">
        <v>21</v>
      </c>
      <c r="E36" s="67">
        <v>1176</v>
      </c>
      <c r="F36" s="67">
        <v>22</v>
      </c>
      <c r="G36" s="68">
        <v>0</v>
      </c>
      <c r="H36" s="69">
        <v>0</v>
      </c>
      <c r="I36" s="69">
        <v>0</v>
      </c>
      <c r="J36" s="71">
        <f t="shared" si="0"/>
        <v>-1</v>
      </c>
    </row>
    <row r="37" spans="2:10" s="22" customFormat="1" ht="20.100000000000001" customHeight="1" x14ac:dyDescent="0.2">
      <c r="B37" s="66" t="s">
        <v>102</v>
      </c>
      <c r="C37" s="66" t="s">
        <v>89</v>
      </c>
      <c r="D37" s="67">
        <v>633</v>
      </c>
      <c r="E37" s="67">
        <v>42004</v>
      </c>
      <c r="F37" s="67">
        <v>821</v>
      </c>
      <c r="G37" s="68">
        <v>551</v>
      </c>
      <c r="H37" s="69">
        <v>37340</v>
      </c>
      <c r="I37" s="69">
        <v>702</v>
      </c>
      <c r="J37" s="71">
        <f t="shared" si="0"/>
        <v>-0.14494518879415347</v>
      </c>
    </row>
    <row r="38" spans="2:10" s="22" customFormat="1" ht="20.100000000000001" customHeight="1" x14ac:dyDescent="0.2">
      <c r="B38" s="66" t="s">
        <v>177</v>
      </c>
      <c r="C38" s="66" t="s">
        <v>176</v>
      </c>
      <c r="D38" s="67">
        <v>0</v>
      </c>
      <c r="E38" s="67">
        <v>0</v>
      </c>
      <c r="F38" s="67">
        <v>0</v>
      </c>
      <c r="G38" s="68">
        <v>176</v>
      </c>
      <c r="H38" s="69">
        <v>176</v>
      </c>
      <c r="I38" s="69">
        <v>224</v>
      </c>
      <c r="J38" s="71" t="s">
        <v>37</v>
      </c>
    </row>
    <row r="39" spans="2:10" s="22" customFormat="1" ht="20.100000000000001" customHeight="1" x14ac:dyDescent="0.2">
      <c r="B39" s="66" t="s">
        <v>84</v>
      </c>
      <c r="C39" s="66" t="s">
        <v>89</v>
      </c>
      <c r="D39" s="67">
        <v>909</v>
      </c>
      <c r="E39" s="67">
        <v>97912</v>
      </c>
      <c r="F39" s="67">
        <v>1033</v>
      </c>
      <c r="G39" s="68">
        <v>395</v>
      </c>
      <c r="H39" s="69">
        <v>43333</v>
      </c>
      <c r="I39" s="69">
        <v>451</v>
      </c>
      <c r="J39" s="71">
        <f t="shared" si="0"/>
        <v>-0.5634075508228461</v>
      </c>
    </row>
    <row r="40" spans="2:10" s="22" customFormat="1" ht="20.100000000000001" customHeight="1" x14ac:dyDescent="0.2">
      <c r="B40" s="66" t="s">
        <v>84</v>
      </c>
      <c r="C40" s="66" t="s">
        <v>83</v>
      </c>
      <c r="D40" s="67">
        <v>0</v>
      </c>
      <c r="E40" s="67">
        <v>1983</v>
      </c>
      <c r="F40" s="67">
        <v>24</v>
      </c>
      <c r="G40" s="68">
        <v>0</v>
      </c>
      <c r="H40" s="69">
        <v>0</v>
      </c>
      <c r="I40" s="69">
        <v>0</v>
      </c>
      <c r="J40" s="71">
        <f t="shared" si="0"/>
        <v>-1</v>
      </c>
    </row>
    <row r="41" spans="2:10" s="22" customFormat="1" ht="20.100000000000001" customHeight="1" x14ac:dyDescent="0.2">
      <c r="B41" s="66" t="s">
        <v>103</v>
      </c>
      <c r="C41" s="66" t="s">
        <v>87</v>
      </c>
      <c r="D41" s="67">
        <v>70</v>
      </c>
      <c r="E41" s="67">
        <v>3900</v>
      </c>
      <c r="F41" s="67">
        <v>74</v>
      </c>
      <c r="G41" s="68">
        <v>483</v>
      </c>
      <c r="H41" s="69">
        <v>28812</v>
      </c>
      <c r="I41" s="69">
        <v>511</v>
      </c>
      <c r="J41" s="71">
        <f t="shared" si="0"/>
        <v>5.9054054054054053</v>
      </c>
    </row>
    <row r="42" spans="2:10" s="22" customFormat="1" ht="20.100000000000001" customHeight="1" x14ac:dyDescent="0.2">
      <c r="B42" s="66" t="s">
        <v>103</v>
      </c>
      <c r="C42" s="66" t="s">
        <v>89</v>
      </c>
      <c r="D42" s="67">
        <v>6679</v>
      </c>
      <c r="E42" s="67">
        <v>592617</v>
      </c>
      <c r="F42" s="67">
        <v>8140</v>
      </c>
      <c r="G42" s="68">
        <v>3581</v>
      </c>
      <c r="H42" s="69">
        <v>327238</v>
      </c>
      <c r="I42" s="69">
        <v>4204</v>
      </c>
      <c r="J42" s="71">
        <f t="shared" si="0"/>
        <v>-0.48353808353808353</v>
      </c>
    </row>
    <row r="43" spans="2:10" s="22" customFormat="1" ht="20.100000000000001" customHeight="1" x14ac:dyDescent="0.2">
      <c r="B43" s="66" t="s">
        <v>103</v>
      </c>
      <c r="C43" s="66" t="s">
        <v>160</v>
      </c>
      <c r="D43" s="67">
        <v>40</v>
      </c>
      <c r="E43" s="67">
        <v>4000</v>
      </c>
      <c r="F43" s="67">
        <v>40</v>
      </c>
      <c r="G43" s="68">
        <v>20</v>
      </c>
      <c r="H43" s="69">
        <v>60</v>
      </c>
      <c r="I43" s="69">
        <v>22</v>
      </c>
      <c r="J43" s="71">
        <f t="shared" si="0"/>
        <v>-0.45</v>
      </c>
    </row>
    <row r="44" spans="2:10" s="22" customFormat="1" ht="20.100000000000001" customHeight="1" x14ac:dyDescent="0.2">
      <c r="B44" s="66" t="s">
        <v>104</v>
      </c>
      <c r="C44" s="66" t="s">
        <v>87</v>
      </c>
      <c r="D44" s="67">
        <v>209</v>
      </c>
      <c r="E44" s="67">
        <v>11704</v>
      </c>
      <c r="F44" s="67">
        <v>222</v>
      </c>
      <c r="G44" s="68">
        <v>294</v>
      </c>
      <c r="H44" s="69">
        <v>16464</v>
      </c>
      <c r="I44" s="69">
        <v>313</v>
      </c>
      <c r="J44" s="71">
        <f t="shared" si="0"/>
        <v>0.40990990990990989</v>
      </c>
    </row>
    <row r="45" spans="2:10" s="22" customFormat="1" ht="20.100000000000001" customHeight="1" x14ac:dyDescent="0.2">
      <c r="B45" s="66" t="s">
        <v>104</v>
      </c>
      <c r="C45" s="66" t="s">
        <v>174</v>
      </c>
      <c r="D45" s="67">
        <v>60</v>
      </c>
      <c r="E45" s="67">
        <v>6720</v>
      </c>
      <c r="F45" s="67">
        <v>69</v>
      </c>
      <c r="G45" s="68">
        <v>0</v>
      </c>
      <c r="H45" s="69">
        <v>0</v>
      </c>
      <c r="I45" s="69">
        <v>0</v>
      </c>
      <c r="J45" s="71">
        <f t="shared" si="0"/>
        <v>-1</v>
      </c>
    </row>
    <row r="46" spans="2:10" s="22" customFormat="1" ht="20.100000000000001" customHeight="1" x14ac:dyDescent="0.2">
      <c r="B46" s="66" t="s">
        <v>105</v>
      </c>
      <c r="C46" s="66" t="s">
        <v>87</v>
      </c>
      <c r="D46" s="67">
        <v>231</v>
      </c>
      <c r="E46" s="67">
        <v>12936</v>
      </c>
      <c r="F46" s="67">
        <v>246</v>
      </c>
      <c r="G46" s="68">
        <v>210</v>
      </c>
      <c r="H46" s="69">
        <v>11760</v>
      </c>
      <c r="I46" s="69">
        <v>223</v>
      </c>
      <c r="J46" s="71">
        <f t="shared" si="0"/>
        <v>-9.3495934959349589E-2</v>
      </c>
    </row>
    <row r="47" spans="2:10" s="22" customFormat="1" ht="20.100000000000001" customHeight="1" x14ac:dyDescent="0.2">
      <c r="B47" s="66" t="s">
        <v>105</v>
      </c>
      <c r="C47" s="66" t="s">
        <v>89</v>
      </c>
      <c r="D47" s="67">
        <v>1113</v>
      </c>
      <c r="E47" s="67">
        <v>77759</v>
      </c>
      <c r="F47" s="67">
        <v>1321</v>
      </c>
      <c r="G47" s="68">
        <v>452</v>
      </c>
      <c r="H47" s="69">
        <v>31623</v>
      </c>
      <c r="I47" s="69">
        <v>546</v>
      </c>
      <c r="J47" s="71">
        <f t="shared" si="0"/>
        <v>-0.58667676003028013</v>
      </c>
    </row>
    <row r="48" spans="2:10" s="22" customFormat="1" ht="20.100000000000001" customHeight="1" x14ac:dyDescent="0.2">
      <c r="B48" s="66" t="s">
        <v>105</v>
      </c>
      <c r="C48" s="66" t="s">
        <v>160</v>
      </c>
      <c r="D48" s="67">
        <v>0</v>
      </c>
      <c r="E48" s="67">
        <v>0</v>
      </c>
      <c r="F48" s="67">
        <v>0</v>
      </c>
      <c r="G48" s="68">
        <v>40</v>
      </c>
      <c r="H48" s="69">
        <v>4000</v>
      </c>
      <c r="I48" s="69">
        <v>60</v>
      </c>
      <c r="J48" s="71" t="s">
        <v>37</v>
      </c>
    </row>
    <row r="49" spans="2:10" s="22" customFormat="1" ht="20.100000000000001" customHeight="1" x14ac:dyDescent="0.2">
      <c r="B49" s="66" t="s">
        <v>106</v>
      </c>
      <c r="C49" s="66" t="s">
        <v>87</v>
      </c>
      <c r="D49" s="67">
        <v>0</v>
      </c>
      <c r="E49" s="67">
        <v>0</v>
      </c>
      <c r="F49" s="67">
        <v>0</v>
      </c>
      <c r="G49" s="68">
        <v>63</v>
      </c>
      <c r="H49" s="69">
        <v>3528</v>
      </c>
      <c r="I49" s="69">
        <v>67</v>
      </c>
      <c r="J49" s="71" t="s">
        <v>37</v>
      </c>
    </row>
    <row r="50" spans="2:10" s="22" customFormat="1" ht="20.100000000000001" customHeight="1" x14ac:dyDescent="0.2">
      <c r="B50" s="66" t="s">
        <v>106</v>
      </c>
      <c r="C50" s="66" t="s">
        <v>89</v>
      </c>
      <c r="D50" s="67">
        <v>21</v>
      </c>
      <c r="E50" s="67">
        <v>1575</v>
      </c>
      <c r="F50" s="67">
        <v>20</v>
      </c>
      <c r="G50" s="68">
        <v>42</v>
      </c>
      <c r="H50" s="69">
        <v>3150</v>
      </c>
      <c r="I50" s="69">
        <v>41</v>
      </c>
      <c r="J50" s="71">
        <f t="shared" si="0"/>
        <v>1.05</v>
      </c>
    </row>
    <row r="51" spans="2:10" s="22" customFormat="1" ht="20.100000000000001" customHeight="1" x14ac:dyDescent="0.2">
      <c r="B51" s="66" t="s">
        <v>107</v>
      </c>
      <c r="C51" s="66" t="s">
        <v>173</v>
      </c>
      <c r="D51" s="67">
        <v>42</v>
      </c>
      <c r="E51" s="67">
        <v>2352</v>
      </c>
      <c r="F51" s="67">
        <v>45</v>
      </c>
      <c r="G51" s="68">
        <v>168</v>
      </c>
      <c r="H51" s="69">
        <v>9408</v>
      </c>
      <c r="I51" s="69">
        <v>179</v>
      </c>
      <c r="J51" s="71">
        <f t="shared" si="0"/>
        <v>2.9777777777777779</v>
      </c>
    </row>
    <row r="52" spans="2:10" s="22" customFormat="1" ht="20.100000000000001" customHeight="1" x14ac:dyDescent="0.2">
      <c r="B52" s="66" t="s">
        <v>107</v>
      </c>
      <c r="C52" s="66" t="s">
        <v>89</v>
      </c>
      <c r="D52" s="67">
        <v>1636</v>
      </c>
      <c r="E52" s="67">
        <v>119667</v>
      </c>
      <c r="F52" s="67">
        <v>2023</v>
      </c>
      <c r="G52" s="68">
        <v>1299</v>
      </c>
      <c r="H52" s="69">
        <v>85484</v>
      </c>
      <c r="I52" s="69">
        <v>1658</v>
      </c>
      <c r="J52" s="71">
        <f t="shared" si="0"/>
        <v>-0.18042511122095897</v>
      </c>
    </row>
    <row r="53" spans="2:10" s="22" customFormat="1" ht="20.100000000000001" customHeight="1" x14ac:dyDescent="0.2">
      <c r="B53" s="66" t="s">
        <v>108</v>
      </c>
      <c r="C53" s="66" t="s">
        <v>89</v>
      </c>
      <c r="D53" s="67">
        <v>11217</v>
      </c>
      <c r="E53" s="67">
        <v>976484</v>
      </c>
      <c r="F53" s="67">
        <v>13695</v>
      </c>
      <c r="G53" s="68">
        <v>7754</v>
      </c>
      <c r="H53" s="69">
        <v>706504</v>
      </c>
      <c r="I53" s="69">
        <v>9213</v>
      </c>
      <c r="J53" s="71">
        <f t="shared" si="0"/>
        <v>-0.32727272727272727</v>
      </c>
    </row>
    <row r="54" spans="2:10" s="22" customFormat="1" ht="20.100000000000001" customHeight="1" x14ac:dyDescent="0.2">
      <c r="B54" s="66" t="s">
        <v>108</v>
      </c>
      <c r="C54" s="66" t="s">
        <v>83</v>
      </c>
      <c r="D54" s="67">
        <v>0</v>
      </c>
      <c r="E54" s="67">
        <v>14146</v>
      </c>
      <c r="F54" s="67">
        <v>174</v>
      </c>
      <c r="G54" s="68">
        <v>0</v>
      </c>
      <c r="H54" s="69">
        <v>0</v>
      </c>
      <c r="I54" s="69">
        <v>0</v>
      </c>
      <c r="J54" s="71">
        <f t="shared" si="0"/>
        <v>-1</v>
      </c>
    </row>
    <row r="55" spans="2:10" s="22" customFormat="1" ht="20.100000000000001" customHeight="1" x14ac:dyDescent="0.2">
      <c r="B55" s="66" t="s">
        <v>108</v>
      </c>
      <c r="C55" s="66" t="s">
        <v>160</v>
      </c>
      <c r="D55" s="67">
        <v>60</v>
      </c>
      <c r="E55" s="67">
        <v>2120</v>
      </c>
      <c r="F55" s="67">
        <v>65</v>
      </c>
      <c r="G55" s="68">
        <v>0</v>
      </c>
      <c r="H55" s="69">
        <v>0</v>
      </c>
      <c r="I55" s="69">
        <v>0</v>
      </c>
      <c r="J55" s="71">
        <f t="shared" si="0"/>
        <v>-1</v>
      </c>
    </row>
    <row r="56" spans="2:10" s="22" customFormat="1" ht="20.100000000000001" customHeight="1" x14ac:dyDescent="0.2">
      <c r="B56" s="66" t="s">
        <v>165</v>
      </c>
      <c r="C56" s="66" t="s">
        <v>173</v>
      </c>
      <c r="D56" s="67">
        <v>42</v>
      </c>
      <c r="E56" s="67">
        <v>2352</v>
      </c>
      <c r="F56" s="67">
        <v>45</v>
      </c>
      <c r="G56" s="68">
        <v>0</v>
      </c>
      <c r="H56" s="69">
        <v>0</v>
      </c>
      <c r="I56" s="69">
        <v>0</v>
      </c>
      <c r="J56" s="71">
        <f t="shared" si="0"/>
        <v>-1</v>
      </c>
    </row>
    <row r="57" spans="2:10" s="22" customFormat="1" ht="20.100000000000001" customHeight="1" x14ac:dyDescent="0.2">
      <c r="B57" s="66" t="s">
        <v>165</v>
      </c>
      <c r="C57" s="66" t="s">
        <v>174</v>
      </c>
      <c r="D57" s="67">
        <v>63</v>
      </c>
      <c r="E57" s="67">
        <v>6615</v>
      </c>
      <c r="F57" s="67">
        <v>67</v>
      </c>
      <c r="G57" s="68">
        <v>0</v>
      </c>
      <c r="H57" s="69">
        <v>0</v>
      </c>
      <c r="I57" s="69">
        <v>0</v>
      </c>
      <c r="J57" s="71">
        <f t="shared" si="0"/>
        <v>-1</v>
      </c>
    </row>
    <row r="58" spans="2:10" s="22" customFormat="1" ht="20.100000000000001" customHeight="1" x14ac:dyDescent="0.2">
      <c r="B58" s="66" t="s">
        <v>166</v>
      </c>
      <c r="C58" s="66" t="s">
        <v>174</v>
      </c>
      <c r="D58" s="67">
        <v>63</v>
      </c>
      <c r="E58" s="67">
        <v>6426</v>
      </c>
      <c r="F58" s="67">
        <v>66</v>
      </c>
      <c r="G58" s="68">
        <v>123</v>
      </c>
      <c r="H58" s="69">
        <v>11282</v>
      </c>
      <c r="I58" s="69">
        <v>147</v>
      </c>
      <c r="J58" s="71">
        <f t="shared" si="0"/>
        <v>1.2272727272727273</v>
      </c>
    </row>
    <row r="59" spans="2:10" s="22" customFormat="1" ht="20.100000000000001" customHeight="1" x14ac:dyDescent="0.2">
      <c r="B59" s="66" t="s">
        <v>109</v>
      </c>
      <c r="C59" s="66" t="s">
        <v>89</v>
      </c>
      <c r="D59" s="67">
        <v>21</v>
      </c>
      <c r="E59" s="67">
        <v>1953</v>
      </c>
      <c r="F59" s="67">
        <v>24</v>
      </c>
      <c r="G59" s="68">
        <v>62</v>
      </c>
      <c r="H59" s="69">
        <v>6975</v>
      </c>
      <c r="I59" s="69">
        <v>71</v>
      </c>
      <c r="J59" s="71">
        <f t="shared" si="0"/>
        <v>1.9583333333333333</v>
      </c>
    </row>
    <row r="60" spans="2:10" s="22" customFormat="1" ht="20.100000000000001" customHeight="1" x14ac:dyDescent="0.2">
      <c r="B60" s="66" t="s">
        <v>110</v>
      </c>
      <c r="C60" s="66" t="s">
        <v>89</v>
      </c>
      <c r="D60" s="67">
        <v>210</v>
      </c>
      <c r="E60" s="67">
        <v>23520</v>
      </c>
      <c r="F60" s="67">
        <v>252</v>
      </c>
      <c r="G60" s="68">
        <v>272</v>
      </c>
      <c r="H60" s="69">
        <v>29716</v>
      </c>
      <c r="I60" s="69">
        <v>303</v>
      </c>
      <c r="J60" s="71">
        <f t="shared" si="0"/>
        <v>0.20238095238095238</v>
      </c>
    </row>
    <row r="61" spans="2:10" s="22" customFormat="1" ht="20.100000000000001" customHeight="1" x14ac:dyDescent="0.2">
      <c r="B61" s="66" t="s">
        <v>110</v>
      </c>
      <c r="C61" s="66" t="s">
        <v>176</v>
      </c>
      <c r="D61" s="67">
        <v>0</v>
      </c>
      <c r="E61" s="67">
        <v>0</v>
      </c>
      <c r="F61" s="67">
        <v>0</v>
      </c>
      <c r="G61" s="68">
        <v>264</v>
      </c>
      <c r="H61" s="69">
        <v>264</v>
      </c>
      <c r="I61" s="69">
        <v>336</v>
      </c>
      <c r="J61" s="71" t="s">
        <v>37</v>
      </c>
    </row>
    <row r="62" spans="2:10" s="22" customFormat="1" ht="20.100000000000001" customHeight="1" x14ac:dyDescent="0.2">
      <c r="B62" s="66" t="s">
        <v>167</v>
      </c>
      <c r="C62" s="66" t="s">
        <v>176</v>
      </c>
      <c r="D62" s="67">
        <v>0</v>
      </c>
      <c r="E62" s="67">
        <v>0</v>
      </c>
      <c r="F62" s="67">
        <v>0</v>
      </c>
      <c r="G62" s="68">
        <v>220</v>
      </c>
      <c r="H62" s="69">
        <v>220</v>
      </c>
      <c r="I62" s="69">
        <v>280</v>
      </c>
      <c r="J62" s="71" t="s">
        <v>37</v>
      </c>
    </row>
    <row r="63" spans="2:10" s="22" customFormat="1" ht="20.100000000000001" customHeight="1" x14ac:dyDescent="0.2">
      <c r="B63" s="66" t="s">
        <v>111</v>
      </c>
      <c r="C63" s="66" t="s">
        <v>156</v>
      </c>
      <c r="D63" s="67">
        <v>99</v>
      </c>
      <c r="E63" s="67">
        <v>99</v>
      </c>
      <c r="F63" s="67">
        <v>134</v>
      </c>
      <c r="G63" s="68">
        <v>0</v>
      </c>
      <c r="H63" s="69">
        <v>0</v>
      </c>
      <c r="I63" s="69">
        <v>0</v>
      </c>
      <c r="J63" s="71">
        <f t="shared" si="0"/>
        <v>-1</v>
      </c>
    </row>
    <row r="64" spans="2:10" s="22" customFormat="1" ht="20.100000000000001" customHeight="1" x14ac:dyDescent="0.2">
      <c r="B64" s="66" t="s">
        <v>111</v>
      </c>
      <c r="C64" s="66" t="s">
        <v>87</v>
      </c>
      <c r="D64" s="67">
        <v>714</v>
      </c>
      <c r="E64" s="67">
        <v>39984</v>
      </c>
      <c r="F64" s="67">
        <v>760</v>
      </c>
      <c r="G64" s="68">
        <v>336</v>
      </c>
      <c r="H64" s="69">
        <v>18816</v>
      </c>
      <c r="I64" s="69">
        <v>358</v>
      </c>
      <c r="J64" s="71">
        <f t="shared" si="0"/>
        <v>-0.52894736842105261</v>
      </c>
    </row>
    <row r="65" spans="2:10" s="22" customFormat="1" ht="20.100000000000001" customHeight="1" x14ac:dyDescent="0.2">
      <c r="B65" s="66" t="s">
        <v>112</v>
      </c>
      <c r="C65" s="66" t="s">
        <v>91</v>
      </c>
      <c r="D65" s="67">
        <v>561</v>
      </c>
      <c r="E65" s="67">
        <v>33660</v>
      </c>
      <c r="F65" s="67">
        <v>845</v>
      </c>
      <c r="G65" s="68">
        <v>290</v>
      </c>
      <c r="H65" s="69">
        <v>17400</v>
      </c>
      <c r="I65" s="69">
        <v>437</v>
      </c>
      <c r="J65" s="71">
        <f t="shared" si="0"/>
        <v>-0.48284023668639053</v>
      </c>
    </row>
    <row r="66" spans="2:10" s="22" customFormat="1" ht="20.100000000000001" customHeight="1" x14ac:dyDescent="0.2">
      <c r="B66" s="66" t="s">
        <v>113</v>
      </c>
      <c r="C66" s="66" t="s">
        <v>173</v>
      </c>
      <c r="D66" s="67">
        <v>42</v>
      </c>
      <c r="E66" s="67">
        <v>2352</v>
      </c>
      <c r="F66" s="67">
        <v>45</v>
      </c>
      <c r="G66" s="68">
        <v>0</v>
      </c>
      <c r="H66" s="69">
        <v>0</v>
      </c>
      <c r="I66" s="69">
        <v>0</v>
      </c>
      <c r="J66" s="71">
        <f t="shared" si="0"/>
        <v>-1</v>
      </c>
    </row>
    <row r="67" spans="2:10" s="22" customFormat="1" ht="20.100000000000001" customHeight="1" x14ac:dyDescent="0.2">
      <c r="B67" s="66" t="s">
        <v>113</v>
      </c>
      <c r="C67" s="66" t="s">
        <v>89</v>
      </c>
      <c r="D67" s="67">
        <v>224</v>
      </c>
      <c r="E67" s="67">
        <v>24763</v>
      </c>
      <c r="F67" s="67">
        <v>259</v>
      </c>
      <c r="G67" s="68">
        <v>101</v>
      </c>
      <c r="H67" s="69">
        <v>11805</v>
      </c>
      <c r="I67" s="69">
        <v>127</v>
      </c>
      <c r="J67" s="71">
        <f t="shared" si="0"/>
        <v>-0.50965250965250963</v>
      </c>
    </row>
    <row r="68" spans="2:10" s="22" customFormat="1" ht="20.100000000000001" customHeight="1" x14ac:dyDescent="0.2">
      <c r="B68" s="66" t="s">
        <v>168</v>
      </c>
      <c r="C68" s="66" t="s">
        <v>174</v>
      </c>
      <c r="D68" s="67">
        <v>20</v>
      </c>
      <c r="E68" s="67">
        <v>2240</v>
      </c>
      <c r="F68" s="67">
        <v>23</v>
      </c>
      <c r="G68" s="68">
        <v>20</v>
      </c>
      <c r="H68" s="69">
        <v>2240</v>
      </c>
      <c r="I68" s="69">
        <v>23</v>
      </c>
      <c r="J68" s="71">
        <f t="shared" si="0"/>
        <v>0</v>
      </c>
    </row>
    <row r="69" spans="2:10" s="22" customFormat="1" ht="20.100000000000001" customHeight="1" x14ac:dyDescent="0.2">
      <c r="B69" s="66" t="s">
        <v>114</v>
      </c>
      <c r="C69" s="66" t="s">
        <v>92</v>
      </c>
      <c r="D69" s="67">
        <v>18</v>
      </c>
      <c r="E69" s="67">
        <v>18</v>
      </c>
      <c r="F69" s="67">
        <v>27</v>
      </c>
      <c r="G69" s="68">
        <v>0</v>
      </c>
      <c r="H69" s="69">
        <v>0</v>
      </c>
      <c r="I69" s="69">
        <v>0</v>
      </c>
      <c r="J69" s="71">
        <f t="shared" si="0"/>
        <v>-1</v>
      </c>
    </row>
    <row r="70" spans="2:10" s="22" customFormat="1" ht="20.100000000000001" customHeight="1" x14ac:dyDescent="0.2">
      <c r="B70" s="66" t="s">
        <v>115</v>
      </c>
      <c r="C70" s="66" t="s">
        <v>82</v>
      </c>
      <c r="D70" s="67">
        <v>40</v>
      </c>
      <c r="E70" s="67">
        <v>2374</v>
      </c>
      <c r="F70" s="67">
        <v>37</v>
      </c>
      <c r="G70" s="68">
        <v>0</v>
      </c>
      <c r="H70" s="69">
        <v>0</v>
      </c>
      <c r="I70" s="69">
        <v>0</v>
      </c>
      <c r="J70" s="71">
        <f t="shared" si="0"/>
        <v>-1</v>
      </c>
    </row>
    <row r="71" spans="2:10" s="22" customFormat="1" ht="20.100000000000001" customHeight="1" x14ac:dyDescent="0.2">
      <c r="B71" s="66" t="s">
        <v>115</v>
      </c>
      <c r="C71" s="66" t="s">
        <v>85</v>
      </c>
      <c r="D71" s="67">
        <v>449</v>
      </c>
      <c r="E71" s="67">
        <v>54741</v>
      </c>
      <c r="F71" s="67">
        <v>493</v>
      </c>
      <c r="G71" s="68">
        <v>580</v>
      </c>
      <c r="H71" s="69">
        <v>69581</v>
      </c>
      <c r="I71" s="69">
        <v>664</v>
      </c>
      <c r="J71" s="71">
        <f t="shared" si="0"/>
        <v>0.34685598377281945</v>
      </c>
    </row>
    <row r="72" spans="2:10" s="22" customFormat="1" ht="20.100000000000001" customHeight="1" x14ac:dyDescent="0.2">
      <c r="B72" s="66" t="s">
        <v>115</v>
      </c>
      <c r="C72" s="66" t="s">
        <v>178</v>
      </c>
      <c r="D72" s="67">
        <v>0</v>
      </c>
      <c r="E72" s="67">
        <v>0</v>
      </c>
      <c r="F72" s="67">
        <v>0</v>
      </c>
      <c r="G72" s="68">
        <v>20</v>
      </c>
      <c r="H72" s="69">
        <v>2400</v>
      </c>
      <c r="I72" s="69">
        <v>24</v>
      </c>
      <c r="J72" s="71" t="s">
        <v>37</v>
      </c>
    </row>
    <row r="73" spans="2:10" s="22" customFormat="1" ht="20.100000000000001" customHeight="1" x14ac:dyDescent="0.2">
      <c r="B73" s="66" t="s">
        <v>115</v>
      </c>
      <c r="C73" s="66" t="s">
        <v>86</v>
      </c>
      <c r="D73" s="67">
        <v>500</v>
      </c>
      <c r="E73" s="67">
        <v>57518</v>
      </c>
      <c r="F73" s="67">
        <v>805</v>
      </c>
      <c r="G73" s="68">
        <v>320</v>
      </c>
      <c r="H73" s="69">
        <v>30784</v>
      </c>
      <c r="I73" s="69">
        <v>431</v>
      </c>
      <c r="J73" s="71">
        <f t="shared" si="0"/>
        <v>-0.46459627329192549</v>
      </c>
    </row>
    <row r="74" spans="2:10" s="22" customFormat="1" ht="20.100000000000001" customHeight="1" x14ac:dyDescent="0.2">
      <c r="B74" s="66" t="s">
        <v>115</v>
      </c>
      <c r="C74" s="66" t="s">
        <v>159</v>
      </c>
      <c r="D74" s="67">
        <v>300</v>
      </c>
      <c r="E74" s="67">
        <v>18936</v>
      </c>
      <c r="F74" s="67">
        <v>360</v>
      </c>
      <c r="G74" s="68">
        <v>0</v>
      </c>
      <c r="H74" s="69">
        <v>0</v>
      </c>
      <c r="I74" s="69">
        <v>0</v>
      </c>
      <c r="J74" s="71">
        <f t="shared" si="0"/>
        <v>-1</v>
      </c>
    </row>
    <row r="75" spans="2:10" s="22" customFormat="1" ht="20.100000000000001" customHeight="1" x14ac:dyDescent="0.2">
      <c r="B75" s="66" t="s">
        <v>115</v>
      </c>
      <c r="C75" s="66" t="s">
        <v>87</v>
      </c>
      <c r="D75" s="67">
        <v>231</v>
      </c>
      <c r="E75" s="67">
        <v>11949</v>
      </c>
      <c r="F75" s="67">
        <v>227</v>
      </c>
      <c r="G75" s="68">
        <v>785</v>
      </c>
      <c r="H75" s="69">
        <v>43932</v>
      </c>
      <c r="I75" s="69">
        <v>807</v>
      </c>
      <c r="J75" s="71">
        <f t="shared" si="0"/>
        <v>2.5550660792951541</v>
      </c>
    </row>
    <row r="76" spans="2:10" s="22" customFormat="1" ht="20.100000000000001" customHeight="1" x14ac:dyDescent="0.2">
      <c r="B76" s="66" t="s">
        <v>115</v>
      </c>
      <c r="C76" s="66" t="s">
        <v>88</v>
      </c>
      <c r="D76" s="67">
        <v>212</v>
      </c>
      <c r="E76" s="67">
        <v>25141</v>
      </c>
      <c r="F76" s="67">
        <v>231</v>
      </c>
      <c r="G76" s="68">
        <v>373</v>
      </c>
      <c r="H76" s="69">
        <v>46029</v>
      </c>
      <c r="I76" s="69">
        <v>432</v>
      </c>
      <c r="J76" s="71">
        <f t="shared" si="0"/>
        <v>0.87012987012987009</v>
      </c>
    </row>
    <row r="77" spans="2:10" s="22" customFormat="1" ht="20.100000000000001" customHeight="1" x14ac:dyDescent="0.2">
      <c r="B77" s="66" t="s">
        <v>115</v>
      </c>
      <c r="C77" s="66" t="s">
        <v>89</v>
      </c>
      <c r="D77" s="67">
        <v>19600</v>
      </c>
      <c r="E77" s="67">
        <v>1598892</v>
      </c>
      <c r="F77" s="67">
        <v>21877</v>
      </c>
      <c r="G77" s="68">
        <v>19141</v>
      </c>
      <c r="H77" s="69">
        <v>1610663</v>
      </c>
      <c r="I77" s="69">
        <v>20661</v>
      </c>
      <c r="J77" s="71">
        <f t="shared" si="0"/>
        <v>-5.5583489509530556E-2</v>
      </c>
    </row>
    <row r="78" spans="2:10" s="22" customFormat="1" ht="20.100000000000001" customHeight="1" x14ac:dyDescent="0.2">
      <c r="B78" s="66" t="s">
        <v>115</v>
      </c>
      <c r="C78" s="66" t="s">
        <v>93</v>
      </c>
      <c r="D78" s="67">
        <v>680</v>
      </c>
      <c r="E78" s="67">
        <v>76356</v>
      </c>
      <c r="F78" s="67">
        <v>684</v>
      </c>
      <c r="G78" s="68">
        <v>809</v>
      </c>
      <c r="H78" s="69">
        <v>88194</v>
      </c>
      <c r="I78" s="69">
        <v>796</v>
      </c>
      <c r="J78" s="71">
        <f t="shared" si="0"/>
        <v>0.16374269005847952</v>
      </c>
    </row>
    <row r="79" spans="2:10" s="22" customFormat="1" ht="20.100000000000001" customHeight="1" x14ac:dyDescent="0.2">
      <c r="B79" s="66" t="s">
        <v>116</v>
      </c>
      <c r="C79" s="66" t="s">
        <v>92</v>
      </c>
      <c r="D79" s="67">
        <v>0</v>
      </c>
      <c r="E79" s="67">
        <v>0</v>
      </c>
      <c r="F79" s="67">
        <v>0</v>
      </c>
      <c r="G79" s="68">
        <v>66</v>
      </c>
      <c r="H79" s="69">
        <v>66</v>
      </c>
      <c r="I79" s="69">
        <v>84</v>
      </c>
      <c r="J79" s="71" t="s">
        <v>37</v>
      </c>
    </row>
    <row r="80" spans="2:10" s="22" customFormat="1" ht="20.100000000000001" customHeight="1" x14ac:dyDescent="0.2">
      <c r="B80" s="66" t="s">
        <v>117</v>
      </c>
      <c r="C80" s="66" t="s">
        <v>173</v>
      </c>
      <c r="D80" s="67">
        <v>42</v>
      </c>
      <c r="E80" s="67">
        <v>2352</v>
      </c>
      <c r="F80" s="67">
        <v>45</v>
      </c>
      <c r="G80" s="68">
        <v>84</v>
      </c>
      <c r="H80" s="69">
        <v>4704</v>
      </c>
      <c r="I80" s="69">
        <v>89</v>
      </c>
      <c r="J80" s="71">
        <f t="shared" si="0"/>
        <v>0.97777777777777775</v>
      </c>
    </row>
    <row r="81" spans="2:10" s="22" customFormat="1" ht="20.100000000000001" customHeight="1" x14ac:dyDescent="0.2">
      <c r="B81" s="66" t="s">
        <v>117</v>
      </c>
      <c r="C81" s="66" t="s">
        <v>174</v>
      </c>
      <c r="D81" s="67">
        <v>102</v>
      </c>
      <c r="E81" s="67">
        <v>10810</v>
      </c>
      <c r="F81" s="67">
        <v>106</v>
      </c>
      <c r="G81" s="68">
        <v>102</v>
      </c>
      <c r="H81" s="69">
        <v>10810</v>
      </c>
      <c r="I81" s="69">
        <v>98</v>
      </c>
      <c r="J81" s="71">
        <f t="shared" ref="J81:J87" si="1">(+I81-F81)/F81</f>
        <v>-7.5471698113207544E-2</v>
      </c>
    </row>
    <row r="82" spans="2:10" s="22" customFormat="1" ht="20.100000000000001" customHeight="1" x14ac:dyDescent="0.2">
      <c r="B82" s="66" t="s">
        <v>179</v>
      </c>
      <c r="C82" s="66" t="s">
        <v>180</v>
      </c>
      <c r="D82" s="67">
        <v>0</v>
      </c>
      <c r="E82" s="67">
        <v>2173</v>
      </c>
      <c r="F82" s="67">
        <v>27</v>
      </c>
      <c r="G82" s="68">
        <v>0</v>
      </c>
      <c r="H82" s="69">
        <v>0</v>
      </c>
      <c r="I82" s="69">
        <v>0</v>
      </c>
      <c r="J82" s="71">
        <f t="shared" si="1"/>
        <v>-1</v>
      </c>
    </row>
    <row r="83" spans="2:10" s="22" customFormat="1" ht="20.100000000000001" customHeight="1" x14ac:dyDescent="0.2">
      <c r="B83" s="66" t="s">
        <v>118</v>
      </c>
      <c r="C83" s="66" t="s">
        <v>120</v>
      </c>
      <c r="D83" s="67">
        <v>0</v>
      </c>
      <c r="E83" s="67">
        <v>0</v>
      </c>
      <c r="F83" s="67">
        <v>0</v>
      </c>
      <c r="G83" s="68">
        <v>601</v>
      </c>
      <c r="H83" s="69">
        <v>601</v>
      </c>
      <c r="I83" s="69">
        <v>970</v>
      </c>
      <c r="J83" s="71" t="s">
        <v>37</v>
      </c>
    </row>
    <row r="84" spans="2:10" s="22" customFormat="1" ht="20.100000000000001" customHeight="1" x14ac:dyDescent="0.2">
      <c r="B84" s="66" t="s">
        <v>118</v>
      </c>
      <c r="C84" s="66" t="s">
        <v>121</v>
      </c>
      <c r="D84" s="67">
        <v>0</v>
      </c>
      <c r="E84" s="67">
        <v>0</v>
      </c>
      <c r="F84" s="67">
        <v>0</v>
      </c>
      <c r="G84" s="68">
        <v>809</v>
      </c>
      <c r="H84" s="69">
        <v>817</v>
      </c>
      <c r="I84" s="69">
        <v>1308</v>
      </c>
      <c r="J84" s="71" t="s">
        <v>37</v>
      </c>
    </row>
    <row r="85" spans="2:10" s="22" customFormat="1" ht="20.100000000000001" customHeight="1" x14ac:dyDescent="0.2">
      <c r="B85" s="66" t="s">
        <v>118</v>
      </c>
      <c r="C85" s="66" t="s">
        <v>173</v>
      </c>
      <c r="D85" s="67">
        <v>0</v>
      </c>
      <c r="E85" s="67">
        <v>0</v>
      </c>
      <c r="F85" s="67">
        <v>0</v>
      </c>
      <c r="G85" s="68">
        <v>21</v>
      </c>
      <c r="H85" s="69">
        <v>1176</v>
      </c>
      <c r="I85" s="69">
        <v>22</v>
      </c>
      <c r="J85" s="71" t="s">
        <v>37</v>
      </c>
    </row>
    <row r="86" spans="2:10" s="22" customFormat="1" ht="20.100000000000001" customHeight="1" x14ac:dyDescent="0.2">
      <c r="B86" s="66" t="s">
        <v>118</v>
      </c>
      <c r="C86" s="66" t="s">
        <v>89</v>
      </c>
      <c r="D86" s="67">
        <v>12117</v>
      </c>
      <c r="E86" s="67">
        <v>834441</v>
      </c>
      <c r="F86" s="67">
        <v>14883</v>
      </c>
      <c r="G86" s="68">
        <v>9741</v>
      </c>
      <c r="H86" s="69">
        <v>644302</v>
      </c>
      <c r="I86" s="69">
        <v>11752</v>
      </c>
      <c r="J86" s="71">
        <f t="shared" si="1"/>
        <v>-0.2103742525028556</v>
      </c>
    </row>
    <row r="87" spans="2:10" s="22" customFormat="1" ht="20.100000000000001" customHeight="1" x14ac:dyDescent="0.2">
      <c r="B87" s="66" t="s">
        <v>181</v>
      </c>
      <c r="C87" s="66" t="s">
        <v>176</v>
      </c>
      <c r="D87" s="67">
        <v>36</v>
      </c>
      <c r="E87" s="67">
        <v>36</v>
      </c>
      <c r="F87" s="67">
        <v>54</v>
      </c>
      <c r="G87" s="68">
        <v>0</v>
      </c>
      <c r="H87" s="69">
        <v>0</v>
      </c>
      <c r="I87" s="69">
        <v>0</v>
      </c>
      <c r="J87" s="71">
        <f t="shared" si="1"/>
        <v>-1</v>
      </c>
    </row>
    <row r="88" spans="2:10" s="22" customFormat="1" ht="20.100000000000001" customHeight="1" x14ac:dyDescent="0.2">
      <c r="B88" s="66" t="s">
        <v>171</v>
      </c>
      <c r="C88" s="66" t="s">
        <v>182</v>
      </c>
      <c r="D88" s="67">
        <v>0</v>
      </c>
      <c r="E88" s="67">
        <v>0</v>
      </c>
      <c r="F88" s="67">
        <v>0</v>
      </c>
      <c r="G88" s="68">
        <v>80</v>
      </c>
      <c r="H88" s="69">
        <v>80</v>
      </c>
      <c r="I88" s="69">
        <v>97</v>
      </c>
      <c r="J88" s="71" t="s">
        <v>37</v>
      </c>
    </row>
    <row r="89" spans="2:10" s="22" customFormat="1" ht="20.100000000000001" customHeight="1" x14ac:dyDescent="0.2">
      <c r="B89" s="58"/>
      <c r="C89" s="45" t="s">
        <v>19</v>
      </c>
      <c r="D89" s="45">
        <f t="shared" ref="D89:I89" si="2">SUM(D16:D88)</f>
        <v>71021</v>
      </c>
      <c r="E89" s="45">
        <f t="shared" si="2"/>
        <v>5559116</v>
      </c>
      <c r="F89" s="47">
        <f t="shared" si="2"/>
        <v>84938</v>
      </c>
      <c r="G89" s="53">
        <f t="shared" si="2"/>
        <v>62358</v>
      </c>
      <c r="H89" s="54">
        <f t="shared" si="2"/>
        <v>4380423</v>
      </c>
      <c r="I89" s="54">
        <f t="shared" si="2"/>
        <v>74030</v>
      </c>
      <c r="J89" s="80">
        <f>+(I89-F89)/F89</f>
        <v>-0.12842308507381855</v>
      </c>
    </row>
    <row r="90" spans="2:10" s="22" customFormat="1" ht="16.5" customHeight="1" x14ac:dyDescent="0.2">
      <c r="B90" s="55"/>
      <c r="C90" s="55"/>
      <c r="D90" s="55"/>
      <c r="E90" s="55"/>
      <c r="F90" s="55"/>
      <c r="G90" s="55"/>
      <c r="H90" s="57" t="s">
        <v>16</v>
      </c>
      <c r="I90" s="57"/>
      <c r="J90" s="56">
        <f>+(G89-D89)/D89</f>
        <v>-0.12197800650511821</v>
      </c>
    </row>
  </sheetData>
  <mergeCells count="2">
    <mergeCell ref="B10:J10"/>
    <mergeCell ref="G11:J11"/>
  </mergeCells>
  <pageMargins left="0.7" right="0.7" top="0.75" bottom="1.02" header="0.3" footer="0.3"/>
  <pageSetup paperSize="9" scale="85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J16:J88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947275-C064-47A6-AC1F-ADA3D0512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2025-01-29T11:22:29Z</cp:lastPrinted>
  <dcterms:created xsi:type="dcterms:W3CDTF">2015-04-15T02:22:17Z</dcterms:created>
  <dcterms:modified xsi:type="dcterms:W3CDTF">2025-04-01T22:43:25Z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